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\\vmv-dc01.vmv.local\daten$\Texte\3-SPNV-Leistungen\3-Fahrplan\1-Fahrplan\07-Bus\01-RL\01-TaktbusÖPNVRL\Formulare\"/>
    </mc:Choice>
  </mc:AlternateContent>
  <xr:revisionPtr revIDLastSave="0" documentId="13_ncr:1_{52AC9259-20D1-41B6-AC85-EB0E6FD2DA2F}" xr6:coauthVersionLast="47" xr6:coauthVersionMax="47" xr10:uidLastSave="{00000000-0000-0000-0000-000000000000}"/>
  <bookViews>
    <workbookView xWindow="-108" yWindow="-108" windowWidth="30936" windowHeight="16776" tabRatio="772" activeTab="1" xr2:uid="{00000000-000D-0000-FFFF-FFFF00000000}"/>
  </bookViews>
  <sheets>
    <sheet name="Info" sheetId="34" r:id="rId1"/>
    <sheet name="Übersicht" sheetId="39" r:id="rId2"/>
    <sheet name="Hinfahrt" sheetId="36" r:id="rId3"/>
    <sheet name="Rückfahrt" sheetId="41" r:id="rId4"/>
    <sheet name="Backend (nicht ändern)" sheetId="37" r:id="rId5"/>
    <sheet name="2026_VTR (nicht ändern)" sheetId="43" r:id="rId6"/>
  </sheets>
  <definedNames>
    <definedName name="_xlnm.Print_Area" localSheetId="2">Hinfahrt!$A$1:$AL$76</definedName>
    <definedName name="_xlnm.Print_Area" localSheetId="0">Info!$A$1:$R$45</definedName>
    <definedName name="_xlnm.Print_Area" localSheetId="3">Rückfahrt!$A$1:$AM$76</definedName>
    <definedName name="_xlnm.Print_Area" localSheetId="1">Übersicht!$A$1:$K$33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0" i="36" l="1"/>
  <c r="J74" i="41"/>
  <c r="J73" i="41"/>
  <c r="J72" i="41"/>
  <c r="J71" i="41"/>
  <c r="J70" i="41"/>
  <c r="J69" i="41"/>
  <c r="J68" i="41"/>
  <c r="J67" i="41"/>
  <c r="J66" i="41"/>
  <c r="J65" i="41"/>
  <c r="J64" i="41"/>
  <c r="J63" i="41"/>
  <c r="J62" i="41"/>
  <c r="J61" i="41"/>
  <c r="J60" i="41"/>
  <c r="J59" i="41"/>
  <c r="J58" i="41"/>
  <c r="J57" i="41"/>
  <c r="J56" i="41"/>
  <c r="D4" i="41"/>
  <c r="C4" i="41"/>
  <c r="F2" i="41"/>
  <c r="D2" i="41"/>
  <c r="K348" i="43"/>
  <c r="K349" i="43"/>
  <c r="K350" i="43"/>
  <c r="K351" i="43"/>
  <c r="K378" i="43" s="1"/>
  <c r="K352" i="43"/>
  <c r="K353" i="43"/>
  <c r="K354" i="43"/>
  <c r="K355" i="43"/>
  <c r="K356" i="43"/>
  <c r="K357" i="43"/>
  <c r="K358" i="43"/>
  <c r="K359" i="43"/>
  <c r="K360" i="43"/>
  <c r="K361" i="43"/>
  <c r="K362" i="43"/>
  <c r="K363" i="43"/>
  <c r="K364" i="43"/>
  <c r="K365" i="43"/>
  <c r="K366" i="43"/>
  <c r="K367" i="43"/>
  <c r="K368" i="43"/>
  <c r="K369" i="43"/>
  <c r="K370" i="43"/>
  <c r="K371" i="43"/>
  <c r="K372" i="43"/>
  <c r="K373" i="43"/>
  <c r="K374" i="43"/>
  <c r="K375" i="43"/>
  <c r="K376" i="43"/>
  <c r="K377" i="43"/>
  <c r="K347" i="43"/>
  <c r="K317" i="43"/>
  <c r="K318" i="43"/>
  <c r="K319" i="43"/>
  <c r="K320" i="43"/>
  <c r="K321" i="43"/>
  <c r="K322" i="43"/>
  <c r="K323" i="43"/>
  <c r="K324" i="43"/>
  <c r="K325" i="43"/>
  <c r="K326" i="43"/>
  <c r="K327" i="43"/>
  <c r="K328" i="43"/>
  <c r="K329" i="43"/>
  <c r="K330" i="43"/>
  <c r="K331" i="43"/>
  <c r="K346" i="43" s="1"/>
  <c r="K332" i="43"/>
  <c r="K333" i="43"/>
  <c r="K334" i="43"/>
  <c r="K335" i="43"/>
  <c r="K336" i="43"/>
  <c r="K337" i="43"/>
  <c r="K338" i="43"/>
  <c r="K339" i="43"/>
  <c r="K340" i="43"/>
  <c r="K341" i="43"/>
  <c r="K342" i="43"/>
  <c r="K343" i="43"/>
  <c r="K344" i="43"/>
  <c r="K345" i="43"/>
  <c r="K316" i="43"/>
  <c r="K285" i="43"/>
  <c r="K286" i="43"/>
  <c r="K287" i="43"/>
  <c r="K288" i="43"/>
  <c r="K289" i="43"/>
  <c r="K290" i="43"/>
  <c r="K291" i="43"/>
  <c r="K292" i="43"/>
  <c r="K293" i="43"/>
  <c r="K294" i="43"/>
  <c r="K295" i="43"/>
  <c r="K296" i="43"/>
  <c r="K297" i="43"/>
  <c r="K298" i="43"/>
  <c r="K299" i="43"/>
  <c r="K315" i="43" s="1"/>
  <c r="K300" i="43"/>
  <c r="K301" i="43"/>
  <c r="K302" i="43"/>
  <c r="K303" i="43"/>
  <c r="K304" i="43"/>
  <c r="K305" i="43"/>
  <c r="K306" i="43"/>
  <c r="K307" i="43"/>
  <c r="K308" i="43"/>
  <c r="K309" i="43"/>
  <c r="K310" i="43"/>
  <c r="K311" i="43"/>
  <c r="K312" i="43"/>
  <c r="K313" i="43"/>
  <c r="K314" i="43"/>
  <c r="K284" i="43"/>
  <c r="K254" i="43"/>
  <c r="K255" i="43"/>
  <c r="K256" i="43"/>
  <c r="K257" i="43"/>
  <c r="K258" i="43"/>
  <c r="K259" i="43"/>
  <c r="K260" i="43"/>
  <c r="K261" i="43"/>
  <c r="K262" i="43"/>
  <c r="K263" i="43"/>
  <c r="K264" i="43"/>
  <c r="K265" i="43"/>
  <c r="K266" i="43"/>
  <c r="K267" i="43"/>
  <c r="K268" i="43"/>
  <c r="K283" i="43" s="1"/>
  <c r="K269" i="43"/>
  <c r="K270" i="43"/>
  <c r="K271" i="43"/>
  <c r="K272" i="43"/>
  <c r="K273" i="43"/>
  <c r="K274" i="43"/>
  <c r="K275" i="43"/>
  <c r="K276" i="43"/>
  <c r="K277" i="43"/>
  <c r="K278" i="43"/>
  <c r="K279" i="43"/>
  <c r="K280" i="43"/>
  <c r="K281" i="43"/>
  <c r="K282" i="43"/>
  <c r="K253" i="43"/>
  <c r="K222" i="43"/>
  <c r="K223" i="43"/>
  <c r="K224" i="43"/>
  <c r="K225" i="43"/>
  <c r="K226" i="43"/>
  <c r="K252" i="43" s="1"/>
  <c r="K227" i="43"/>
  <c r="K228" i="43"/>
  <c r="K229" i="43"/>
  <c r="K230" i="43"/>
  <c r="K231" i="43"/>
  <c r="K232" i="43"/>
  <c r="K233" i="43"/>
  <c r="K234" i="43"/>
  <c r="K235" i="43"/>
  <c r="K236" i="43"/>
  <c r="K237" i="43"/>
  <c r="K238" i="43"/>
  <c r="K239" i="43"/>
  <c r="K240" i="43"/>
  <c r="K241" i="43"/>
  <c r="K242" i="43"/>
  <c r="K243" i="43"/>
  <c r="K244" i="43"/>
  <c r="K245" i="43"/>
  <c r="K246" i="43"/>
  <c r="K247" i="43"/>
  <c r="K248" i="43"/>
  <c r="K249" i="43"/>
  <c r="K250" i="43"/>
  <c r="K251" i="43"/>
  <c r="K221" i="43"/>
  <c r="K190" i="43"/>
  <c r="K191" i="43"/>
  <c r="K192" i="43"/>
  <c r="K193" i="43"/>
  <c r="K194" i="43"/>
  <c r="K220" i="43" s="1"/>
  <c r="K195" i="43"/>
  <c r="K196" i="43"/>
  <c r="K197" i="43"/>
  <c r="K198" i="43"/>
  <c r="K199" i="43"/>
  <c r="K200" i="43"/>
  <c r="K201" i="43"/>
  <c r="K202" i="43"/>
  <c r="K203" i="43"/>
  <c r="K204" i="43"/>
  <c r="K205" i="43"/>
  <c r="K206" i="43"/>
  <c r="K207" i="43"/>
  <c r="K208" i="43"/>
  <c r="K209" i="43"/>
  <c r="K210" i="43"/>
  <c r="K211" i="43"/>
  <c r="K212" i="43"/>
  <c r="K213" i="43"/>
  <c r="K214" i="43"/>
  <c r="K215" i="43"/>
  <c r="K216" i="43"/>
  <c r="K217" i="43"/>
  <c r="K218" i="43"/>
  <c r="K219" i="43"/>
  <c r="K189" i="43"/>
  <c r="K159" i="43"/>
  <c r="K160" i="43"/>
  <c r="K161" i="43"/>
  <c r="K162" i="43"/>
  <c r="K163" i="43"/>
  <c r="K188" i="43" s="1"/>
  <c r="K164" i="43"/>
  <c r="K165" i="43"/>
  <c r="K166" i="43"/>
  <c r="K167" i="43"/>
  <c r="K168" i="43"/>
  <c r="K169" i="43"/>
  <c r="K170" i="43"/>
  <c r="K171" i="43"/>
  <c r="K172" i="43"/>
  <c r="K173" i="43"/>
  <c r="K174" i="43"/>
  <c r="K175" i="43"/>
  <c r="K176" i="43"/>
  <c r="K177" i="43"/>
  <c r="K178" i="43"/>
  <c r="K179" i="43"/>
  <c r="K180" i="43"/>
  <c r="K181" i="43"/>
  <c r="K182" i="43"/>
  <c r="K183" i="43"/>
  <c r="K184" i="43"/>
  <c r="K185" i="43"/>
  <c r="K186" i="43"/>
  <c r="K187" i="43"/>
  <c r="K158" i="43"/>
  <c r="K127" i="43"/>
  <c r="K128" i="43"/>
  <c r="K129" i="43"/>
  <c r="K130" i="43"/>
  <c r="K131" i="43"/>
  <c r="K132" i="43"/>
  <c r="K133" i="43"/>
  <c r="K134" i="43"/>
  <c r="K135" i="43"/>
  <c r="K136" i="43"/>
  <c r="K137" i="43"/>
  <c r="K138" i="43"/>
  <c r="K139" i="43"/>
  <c r="K140" i="43"/>
  <c r="K141" i="43"/>
  <c r="K157" i="43" s="1"/>
  <c r="K142" i="43"/>
  <c r="K143" i="43"/>
  <c r="K144" i="43"/>
  <c r="K145" i="43"/>
  <c r="K146" i="43"/>
  <c r="K147" i="43"/>
  <c r="K148" i="43"/>
  <c r="K149" i="43"/>
  <c r="K150" i="43"/>
  <c r="K151" i="43"/>
  <c r="K152" i="43"/>
  <c r="K153" i="43"/>
  <c r="K154" i="43"/>
  <c r="K155" i="43"/>
  <c r="K156" i="43"/>
  <c r="K126" i="43"/>
  <c r="K96" i="43"/>
  <c r="K97" i="43"/>
  <c r="K98" i="43"/>
  <c r="K99" i="43"/>
  <c r="K100" i="43"/>
  <c r="K101" i="43"/>
  <c r="K102" i="43"/>
  <c r="K103" i="43"/>
  <c r="K104" i="43"/>
  <c r="K105" i="43"/>
  <c r="K106" i="43"/>
  <c r="K107" i="43"/>
  <c r="K108" i="43"/>
  <c r="K109" i="43"/>
  <c r="K110" i="43"/>
  <c r="K125" i="43" s="1"/>
  <c r="K111" i="43"/>
  <c r="K112" i="43"/>
  <c r="K113" i="43"/>
  <c r="K114" i="43"/>
  <c r="K115" i="43"/>
  <c r="K116" i="43"/>
  <c r="K117" i="43"/>
  <c r="K118" i="43"/>
  <c r="K119" i="43"/>
  <c r="K120" i="43"/>
  <c r="K121" i="43"/>
  <c r="K122" i="43"/>
  <c r="K123" i="43"/>
  <c r="K124" i="43"/>
  <c r="K95" i="43"/>
  <c r="K64" i="43"/>
  <c r="K65" i="43"/>
  <c r="K66" i="43"/>
  <c r="K67" i="43"/>
  <c r="K68" i="43"/>
  <c r="K69" i="43"/>
  <c r="K70" i="43"/>
  <c r="K71" i="43"/>
  <c r="K72" i="43"/>
  <c r="K73" i="43"/>
  <c r="K74" i="43"/>
  <c r="K75" i="43"/>
  <c r="K76" i="43"/>
  <c r="K77" i="43"/>
  <c r="K78" i="43"/>
  <c r="K94" i="43" s="1"/>
  <c r="K79" i="43"/>
  <c r="K80" i="43"/>
  <c r="K81" i="43"/>
  <c r="K82" i="43"/>
  <c r="K83" i="43"/>
  <c r="K84" i="43"/>
  <c r="K85" i="43"/>
  <c r="K86" i="43"/>
  <c r="K87" i="43"/>
  <c r="K88" i="43"/>
  <c r="K89" i="43"/>
  <c r="K90" i="43"/>
  <c r="K91" i="43"/>
  <c r="K92" i="43"/>
  <c r="K93" i="43"/>
  <c r="K63" i="43"/>
  <c r="K35" i="43"/>
  <c r="K36" i="43"/>
  <c r="K37" i="43"/>
  <c r="K38" i="43"/>
  <c r="K39" i="43"/>
  <c r="K40" i="43"/>
  <c r="K41" i="43"/>
  <c r="K42" i="43"/>
  <c r="K43" i="43"/>
  <c r="K44" i="43"/>
  <c r="K45" i="43"/>
  <c r="K46" i="43"/>
  <c r="K47" i="43"/>
  <c r="K48" i="43"/>
  <c r="K49" i="43"/>
  <c r="K50" i="43"/>
  <c r="K51" i="43"/>
  <c r="K52" i="43"/>
  <c r="K53" i="43"/>
  <c r="K54" i="43"/>
  <c r="K55" i="43"/>
  <c r="K56" i="43"/>
  <c r="K57" i="43"/>
  <c r="K58" i="43"/>
  <c r="K59" i="43"/>
  <c r="K60" i="43"/>
  <c r="K61" i="43"/>
  <c r="K34" i="43"/>
  <c r="K3" i="43"/>
  <c r="K4" i="43"/>
  <c r="K5" i="43"/>
  <c r="K6" i="43"/>
  <c r="K7" i="43"/>
  <c r="K8" i="43"/>
  <c r="K9" i="43"/>
  <c r="K10" i="43"/>
  <c r="K11" i="43"/>
  <c r="K12" i="43"/>
  <c r="K13" i="43"/>
  <c r="K14" i="43"/>
  <c r="K15" i="43"/>
  <c r="K16" i="43"/>
  <c r="K17" i="43"/>
  <c r="K18" i="43"/>
  <c r="K19" i="43"/>
  <c r="K20" i="43"/>
  <c r="K21" i="43"/>
  <c r="K22" i="43"/>
  <c r="K23" i="43"/>
  <c r="K24" i="43"/>
  <c r="K25" i="43"/>
  <c r="K26" i="43"/>
  <c r="K27" i="43"/>
  <c r="K28" i="43"/>
  <c r="K29" i="43"/>
  <c r="K30" i="43"/>
  <c r="K31" i="43"/>
  <c r="K32" i="43"/>
  <c r="B2" i="43"/>
  <c r="B34" i="43"/>
  <c r="B3" i="43"/>
  <c r="B4" i="43"/>
  <c r="B5" i="43"/>
  <c r="B6" i="43"/>
  <c r="B7" i="43"/>
  <c r="B8" i="43"/>
  <c r="B9" i="43"/>
  <c r="B10" i="43"/>
  <c r="B11" i="43"/>
  <c r="B12" i="43"/>
  <c r="B13" i="43"/>
  <c r="B14" i="43"/>
  <c r="B15" i="43"/>
  <c r="B16" i="43"/>
  <c r="B17" i="43"/>
  <c r="B18" i="43"/>
  <c r="B19" i="43"/>
  <c r="B20" i="43"/>
  <c r="B21" i="43"/>
  <c r="B22" i="43"/>
  <c r="B23" i="43"/>
  <c r="B24" i="43"/>
  <c r="B25" i="43"/>
  <c r="B26" i="43"/>
  <c r="B27" i="43"/>
  <c r="B28" i="43"/>
  <c r="B29" i="43"/>
  <c r="B30" i="43"/>
  <c r="B31" i="43"/>
  <c r="B32" i="43"/>
  <c r="B35" i="43"/>
  <c r="B36" i="43"/>
  <c r="B37" i="43"/>
  <c r="B38" i="43"/>
  <c r="B39" i="43"/>
  <c r="B40" i="43"/>
  <c r="B41" i="43"/>
  <c r="B42" i="43"/>
  <c r="B43" i="43"/>
  <c r="B44" i="43"/>
  <c r="B45" i="43"/>
  <c r="B46" i="43"/>
  <c r="B47" i="43"/>
  <c r="B48" i="43"/>
  <c r="B49" i="43"/>
  <c r="B50" i="43"/>
  <c r="B51" i="43"/>
  <c r="B52" i="43"/>
  <c r="B53" i="43"/>
  <c r="B54" i="43"/>
  <c r="B55" i="43"/>
  <c r="B56" i="43"/>
  <c r="B57" i="43"/>
  <c r="B58" i="43"/>
  <c r="B59" i="43"/>
  <c r="B60" i="43"/>
  <c r="B61" i="43"/>
  <c r="B63" i="43"/>
  <c r="B64" i="43"/>
  <c r="B65" i="43"/>
  <c r="B66" i="43"/>
  <c r="B67" i="43"/>
  <c r="B68" i="43"/>
  <c r="B69" i="43"/>
  <c r="B70" i="43"/>
  <c r="G70" i="43" s="1" a="1"/>
  <c r="G70" i="43" s="1"/>
  <c r="B71" i="43"/>
  <c r="B72" i="43"/>
  <c r="B73" i="43"/>
  <c r="B74" i="43"/>
  <c r="B75" i="43"/>
  <c r="B76" i="43"/>
  <c r="B77" i="43"/>
  <c r="B78" i="43"/>
  <c r="B79" i="43"/>
  <c r="B80" i="43"/>
  <c r="B81" i="43"/>
  <c r="B82" i="43"/>
  <c r="B83" i="43"/>
  <c r="B84" i="43"/>
  <c r="B85" i="43"/>
  <c r="B86" i="43"/>
  <c r="B87" i="43"/>
  <c r="B88" i="43"/>
  <c r="B89" i="43"/>
  <c r="B90" i="43"/>
  <c r="B91" i="43"/>
  <c r="B92" i="43"/>
  <c r="B93" i="43"/>
  <c r="B95" i="43"/>
  <c r="B96" i="43"/>
  <c r="B97" i="43"/>
  <c r="B98" i="43"/>
  <c r="B99" i="43"/>
  <c r="B100" i="43"/>
  <c r="B101" i="43"/>
  <c r="B102" i="43"/>
  <c r="B103" i="43"/>
  <c r="B104" i="43"/>
  <c r="B105" i="43"/>
  <c r="B106" i="43"/>
  <c r="B107" i="43"/>
  <c r="B108" i="43"/>
  <c r="B109" i="43"/>
  <c r="B110" i="43"/>
  <c r="B111" i="43"/>
  <c r="B112" i="43"/>
  <c r="B113" i="43"/>
  <c r="B114" i="43"/>
  <c r="B115" i="43"/>
  <c r="B116" i="43"/>
  <c r="B117" i="43"/>
  <c r="B118" i="43"/>
  <c r="B119" i="43"/>
  <c r="B120" i="43"/>
  <c r="B121" i="43"/>
  <c r="B122" i="43"/>
  <c r="B123" i="43"/>
  <c r="B124" i="43"/>
  <c r="B126" i="43"/>
  <c r="B127" i="43"/>
  <c r="B128" i="43"/>
  <c r="B129" i="43"/>
  <c r="B130" i="43"/>
  <c r="B131" i="43"/>
  <c r="B132" i="43"/>
  <c r="B133" i="43"/>
  <c r="B134" i="43"/>
  <c r="B135" i="43"/>
  <c r="B136" i="43"/>
  <c r="B137" i="43"/>
  <c r="B138" i="43"/>
  <c r="B139" i="43"/>
  <c r="B140" i="43"/>
  <c r="B141" i="43"/>
  <c r="B142" i="43"/>
  <c r="B143" i="43"/>
  <c r="B144" i="43"/>
  <c r="B145" i="43"/>
  <c r="B146" i="43"/>
  <c r="B147" i="43"/>
  <c r="B148" i="43"/>
  <c r="B149" i="43"/>
  <c r="B150" i="43"/>
  <c r="B151" i="43"/>
  <c r="B152" i="43"/>
  <c r="B153" i="43"/>
  <c r="B154" i="43"/>
  <c r="B155" i="43"/>
  <c r="B156" i="43"/>
  <c r="B158" i="43"/>
  <c r="B159" i="43"/>
  <c r="B160" i="43"/>
  <c r="B161" i="43"/>
  <c r="B162" i="43"/>
  <c r="B163" i="43"/>
  <c r="B164" i="43"/>
  <c r="B165" i="43"/>
  <c r="B166" i="43"/>
  <c r="B167" i="43"/>
  <c r="B168" i="43"/>
  <c r="B169" i="43"/>
  <c r="B170" i="43"/>
  <c r="B171" i="43"/>
  <c r="B172" i="43"/>
  <c r="B173" i="43"/>
  <c r="B174" i="43"/>
  <c r="B175" i="43"/>
  <c r="B176" i="43"/>
  <c r="B177" i="43"/>
  <c r="B178" i="43"/>
  <c r="B179" i="43"/>
  <c r="B180" i="43"/>
  <c r="B181" i="43"/>
  <c r="B182" i="43"/>
  <c r="B183" i="43"/>
  <c r="B184" i="43"/>
  <c r="B185" i="43"/>
  <c r="B186" i="43"/>
  <c r="B187" i="43"/>
  <c r="B189" i="43"/>
  <c r="B190" i="43"/>
  <c r="B191" i="43"/>
  <c r="B192" i="43"/>
  <c r="B193" i="43"/>
  <c r="B194" i="43"/>
  <c r="B195" i="43"/>
  <c r="B196" i="43"/>
  <c r="B197" i="43"/>
  <c r="B198" i="43"/>
  <c r="B199" i="43"/>
  <c r="B200" i="43"/>
  <c r="B201" i="43"/>
  <c r="B202" i="43"/>
  <c r="B203" i="43"/>
  <c r="B204" i="43"/>
  <c r="B205" i="43"/>
  <c r="B206" i="43"/>
  <c r="B207" i="43"/>
  <c r="B208" i="43"/>
  <c r="B209" i="43"/>
  <c r="B210" i="43"/>
  <c r="B211" i="43"/>
  <c r="B212" i="43"/>
  <c r="B213" i="43"/>
  <c r="B214" i="43"/>
  <c r="B215" i="43"/>
  <c r="B216" i="43"/>
  <c r="B217" i="43"/>
  <c r="B218" i="43"/>
  <c r="B219" i="43"/>
  <c r="B221" i="43"/>
  <c r="B222" i="43"/>
  <c r="B223" i="43"/>
  <c r="B224" i="43"/>
  <c r="B225" i="43"/>
  <c r="B226" i="43"/>
  <c r="B227" i="43"/>
  <c r="B228" i="43"/>
  <c r="B229" i="43"/>
  <c r="B230" i="43"/>
  <c r="B231" i="43"/>
  <c r="B232" i="43"/>
  <c r="B233" i="43"/>
  <c r="B234" i="43"/>
  <c r="B235" i="43"/>
  <c r="B236" i="43"/>
  <c r="B237" i="43"/>
  <c r="B238" i="43"/>
  <c r="B239" i="43"/>
  <c r="B240" i="43"/>
  <c r="B241" i="43"/>
  <c r="B242" i="43"/>
  <c r="B243" i="43"/>
  <c r="B244" i="43"/>
  <c r="B245" i="43"/>
  <c r="B246" i="43"/>
  <c r="B247" i="43"/>
  <c r="B248" i="43"/>
  <c r="B249" i="43"/>
  <c r="B250" i="43"/>
  <c r="B251" i="43"/>
  <c r="B253" i="43"/>
  <c r="B254" i="43"/>
  <c r="B255" i="43"/>
  <c r="B256" i="43"/>
  <c r="B257" i="43"/>
  <c r="B258" i="43"/>
  <c r="B259" i="43"/>
  <c r="B260" i="43"/>
  <c r="B261" i="43"/>
  <c r="B262" i="43"/>
  <c r="B263" i="43"/>
  <c r="B264" i="43"/>
  <c r="B265" i="43"/>
  <c r="B266" i="43"/>
  <c r="B267" i="43"/>
  <c r="B268" i="43"/>
  <c r="B269" i="43"/>
  <c r="B270" i="43"/>
  <c r="B271" i="43"/>
  <c r="B272" i="43"/>
  <c r="B273" i="43"/>
  <c r="B274" i="43"/>
  <c r="B275" i="43"/>
  <c r="B276" i="43"/>
  <c r="B277" i="43"/>
  <c r="B278" i="43"/>
  <c r="B279" i="43"/>
  <c r="B280" i="43"/>
  <c r="B281" i="43"/>
  <c r="B282" i="43"/>
  <c r="B284" i="43"/>
  <c r="B285" i="43"/>
  <c r="B286" i="43"/>
  <c r="B287" i="43"/>
  <c r="B288" i="43"/>
  <c r="B289" i="43"/>
  <c r="B290" i="43"/>
  <c r="B291" i="43"/>
  <c r="B292" i="43"/>
  <c r="B293" i="43"/>
  <c r="B294" i="43"/>
  <c r="B295" i="43"/>
  <c r="B296" i="43"/>
  <c r="B297" i="43"/>
  <c r="B298" i="43"/>
  <c r="B299" i="43"/>
  <c r="B300" i="43"/>
  <c r="B301" i="43"/>
  <c r="B302" i="43"/>
  <c r="B303" i="43"/>
  <c r="B304" i="43"/>
  <c r="B305" i="43"/>
  <c r="B306" i="43"/>
  <c r="B307" i="43"/>
  <c r="B308" i="43"/>
  <c r="B309" i="43"/>
  <c r="B310" i="43"/>
  <c r="B311" i="43"/>
  <c r="B312" i="43"/>
  <c r="B313" i="43"/>
  <c r="B314" i="43"/>
  <c r="B316" i="43"/>
  <c r="B317" i="43"/>
  <c r="B318" i="43"/>
  <c r="B319" i="43"/>
  <c r="B320" i="43"/>
  <c r="B321" i="43"/>
  <c r="B322" i="43"/>
  <c r="B323" i="43"/>
  <c r="B324" i="43"/>
  <c r="B325" i="43"/>
  <c r="B326" i="43"/>
  <c r="B327" i="43"/>
  <c r="B328" i="43"/>
  <c r="B329" i="43"/>
  <c r="B330" i="43"/>
  <c r="B331" i="43"/>
  <c r="B332" i="43"/>
  <c r="B333" i="43"/>
  <c r="B334" i="43"/>
  <c r="B335" i="43"/>
  <c r="B336" i="43"/>
  <c r="B337" i="43"/>
  <c r="B338" i="43"/>
  <c r="B339" i="43"/>
  <c r="B340" i="43"/>
  <c r="B341" i="43"/>
  <c r="B342" i="43"/>
  <c r="B343" i="43"/>
  <c r="B344" i="43"/>
  <c r="B345" i="43"/>
  <c r="B347" i="43"/>
  <c r="B348" i="43"/>
  <c r="B349" i="43"/>
  <c r="B350" i="43"/>
  <c r="B351" i="43"/>
  <c r="B352" i="43"/>
  <c r="B353" i="43"/>
  <c r="B354" i="43"/>
  <c r="B355" i="43"/>
  <c r="B356" i="43"/>
  <c r="B357" i="43"/>
  <c r="B358" i="43"/>
  <c r="B359" i="43"/>
  <c r="B360" i="43"/>
  <c r="B361" i="43"/>
  <c r="B362" i="43"/>
  <c r="B363" i="43"/>
  <c r="B364" i="43"/>
  <c r="B365" i="43"/>
  <c r="B366" i="43"/>
  <c r="B367" i="43"/>
  <c r="B368" i="43"/>
  <c r="B369" i="43"/>
  <c r="B370" i="43"/>
  <c r="B371" i="43"/>
  <c r="B372" i="43"/>
  <c r="B373" i="43"/>
  <c r="B374" i="43"/>
  <c r="B375" i="43"/>
  <c r="B376" i="43"/>
  <c r="B377" i="43"/>
  <c r="L157" i="43"/>
  <c r="Q157" i="43"/>
  <c r="D157" i="43"/>
  <c r="C157" i="43"/>
  <c r="L188" i="43"/>
  <c r="Q188" i="43"/>
  <c r="D188" i="43"/>
  <c r="C188" i="43"/>
  <c r="L220" i="43"/>
  <c r="Q220" i="43"/>
  <c r="D220" i="43"/>
  <c r="C220" i="43"/>
  <c r="L252" i="43"/>
  <c r="Q252" i="43"/>
  <c r="D252" i="43"/>
  <c r="C252" i="43"/>
  <c r="L283" i="43"/>
  <c r="Q283" i="43"/>
  <c r="D283" i="43"/>
  <c r="C283" i="43"/>
  <c r="L315" i="43"/>
  <c r="Q315" i="43"/>
  <c r="D315" i="43"/>
  <c r="C315" i="43"/>
  <c r="L346" i="43"/>
  <c r="Q346" i="43"/>
  <c r="D346" i="43"/>
  <c r="C346" i="43"/>
  <c r="L378" i="43"/>
  <c r="Q378" i="43"/>
  <c r="D378" i="43"/>
  <c r="C378" i="43"/>
  <c r="J57" i="36"/>
  <c r="J58" i="36"/>
  <c r="J59" i="36"/>
  <c r="J60" i="36"/>
  <c r="J61" i="36"/>
  <c r="J62" i="36"/>
  <c r="J63" i="36"/>
  <c r="J64" i="36"/>
  <c r="J65" i="36"/>
  <c r="J66" i="36"/>
  <c r="J67" i="36"/>
  <c r="J68" i="36"/>
  <c r="J69" i="36"/>
  <c r="J70" i="36"/>
  <c r="J71" i="36"/>
  <c r="J72" i="36"/>
  <c r="J73" i="36"/>
  <c r="J74" i="36"/>
  <c r="J56" i="36"/>
  <c r="L125" i="43"/>
  <c r="Q125" i="43"/>
  <c r="D125" i="43"/>
  <c r="C125" i="43"/>
  <c r="K62" i="43"/>
  <c r="F2" i="36"/>
  <c r="L94" i="43"/>
  <c r="D94" i="43"/>
  <c r="C94" i="43"/>
  <c r="L62" i="43"/>
  <c r="D62" i="43"/>
  <c r="C62" i="43"/>
  <c r="Y38" i="43"/>
  <c r="X38" i="43"/>
  <c r="W38" i="43"/>
  <c r="V38" i="43"/>
  <c r="V37" i="43" a="1"/>
  <c r="V37" i="43" s="1"/>
  <c r="V36" i="43" a="1"/>
  <c r="V36" i="43" s="1"/>
  <c r="V35" i="43" a="1"/>
  <c r="V35" i="43" s="1"/>
  <c r="V34" i="43" a="1"/>
  <c r="V34" i="43" s="1"/>
  <c r="L33" i="43"/>
  <c r="D33" i="43"/>
  <c r="C33" i="43"/>
  <c r="Y33" i="43"/>
  <c r="X33" i="43"/>
  <c r="X37" i="43" s="1"/>
  <c r="W33" i="43"/>
  <c r="W37" i="43" s="1"/>
  <c r="V33" i="43"/>
  <c r="V32" i="43" a="1"/>
  <c r="V32" i="43" s="1"/>
  <c r="Y31" i="43"/>
  <c r="X31" i="43"/>
  <c r="W31" i="43"/>
  <c r="V31" i="43"/>
  <c r="Y30" i="43"/>
  <c r="X30" i="43"/>
  <c r="W30" i="43"/>
  <c r="V30" i="43"/>
  <c r="Y29" i="43"/>
  <c r="X29" i="43"/>
  <c r="W29" i="43"/>
  <c r="V29" i="43"/>
  <c r="Y28" i="43"/>
  <c r="X28" i="43"/>
  <c r="W28" i="43"/>
  <c r="V28" i="43"/>
  <c r="Y26" i="43"/>
  <c r="X26" i="43"/>
  <c r="W26" i="43"/>
  <c r="V26" i="43"/>
  <c r="K2" i="43"/>
  <c r="J372" i="43" l="1"/>
  <c r="G286" i="43" a="1"/>
  <c r="G286" i="43" s="1"/>
  <c r="J2" i="43"/>
  <c r="J286" i="43"/>
  <c r="J70" i="43"/>
  <c r="G126" i="43" a="1"/>
  <c r="G126" i="43" s="1"/>
  <c r="J126" i="43"/>
  <c r="G371" i="43" a="1"/>
  <c r="G371" i="43" s="1"/>
  <c r="J371" i="43"/>
  <c r="E371" i="43" s="1"/>
  <c r="G372" i="43" a="1"/>
  <c r="G372" i="43" s="1"/>
  <c r="G2" i="43" a="1"/>
  <c r="G2" i="43" s="1"/>
  <c r="H2" i="43"/>
  <c r="I2" i="43"/>
  <c r="F371" i="43" a="1"/>
  <c r="F371" i="43" s="1"/>
  <c r="F70" i="43" a="1"/>
  <c r="F70" i="43" s="1"/>
  <c r="F2" i="43" a="1"/>
  <c r="F2" i="43" s="1"/>
  <c r="F286" i="43" a="1"/>
  <c r="F286" i="43" s="1"/>
  <c r="F126" i="43" a="1"/>
  <c r="F126" i="43" s="1"/>
  <c r="F372" i="43" a="1"/>
  <c r="F372" i="43" s="1"/>
  <c r="H371" i="43"/>
  <c r="H126" i="43"/>
  <c r="I126" i="43"/>
  <c r="F72" i="41" a="1"/>
  <c r="F72" i="41" s="1"/>
  <c r="R43" i="41" a="1"/>
  <c r="R43" i="41" s="1"/>
  <c r="P12" i="41" a="1"/>
  <c r="P12" i="41" s="1"/>
  <c r="Q12" i="41" s="1"/>
  <c r="P13" i="41" a="1"/>
  <c r="P13" i="41" s="1"/>
  <c r="Q13" i="41" s="1"/>
  <c r="P8" i="41" a="1"/>
  <c r="P8" i="41" s="1"/>
  <c r="Q8" i="41" s="1"/>
  <c r="F40" i="41" a="1"/>
  <c r="F40" i="41" s="1"/>
  <c r="G40" i="41" s="1"/>
  <c r="F64" i="36" a="1"/>
  <c r="F64" i="36" s="1"/>
  <c r="F66" i="36" a="1"/>
  <c r="F66" i="36" s="1"/>
  <c r="N69" i="43"/>
  <c r="O69" i="43"/>
  <c r="O285" i="43"/>
  <c r="I371" i="43"/>
  <c r="H372" i="43"/>
  <c r="I372" i="43"/>
  <c r="N124" i="43"/>
  <c r="O124" i="43"/>
  <c r="O371" i="43"/>
  <c r="P43" i="36" a="1"/>
  <c r="P43" i="36" s="1"/>
  <c r="N370" i="43"/>
  <c r="O370" i="43"/>
  <c r="I286" i="43"/>
  <c r="H286" i="43"/>
  <c r="N371" i="43"/>
  <c r="N285" i="43"/>
  <c r="I70" i="43"/>
  <c r="H70" i="43"/>
  <c r="H49" i="41" a="1"/>
  <c r="H49" i="41" s="1"/>
  <c r="F71" i="41" a="1"/>
  <c r="F71" i="41" s="1"/>
  <c r="P26" i="41" a="1"/>
  <c r="P26" i="41" s="1"/>
  <c r="P10" i="41" a="1"/>
  <c r="P10" i="41" s="1"/>
  <c r="Q10" i="41" s="1"/>
  <c r="F37" i="41" a="1"/>
  <c r="F37" i="41" s="1"/>
  <c r="G37" i="41" s="1"/>
  <c r="R40" i="41" a="1"/>
  <c r="R40" i="41" s="1"/>
  <c r="S40" i="41" s="1"/>
  <c r="F69" i="41" a="1"/>
  <c r="F69" i="41" s="1"/>
  <c r="R41" i="41" a="1"/>
  <c r="R41" i="41" s="1"/>
  <c r="S41" i="41" s="1"/>
  <c r="P25" i="41" a="1"/>
  <c r="P25" i="41" s="1"/>
  <c r="P9" i="41" a="1"/>
  <c r="P9" i="41" s="1"/>
  <c r="Q9" i="41" s="1"/>
  <c r="F36" i="41" a="1"/>
  <c r="F36" i="41" s="1"/>
  <c r="G36" i="41" s="1"/>
  <c r="F68" i="41" a="1"/>
  <c r="F68" i="41" s="1"/>
  <c r="F70" i="41" a="1"/>
  <c r="F70" i="41" s="1"/>
  <c r="P24" i="41" a="1"/>
  <c r="P24" i="41" s="1"/>
  <c r="F32" i="41" a="1"/>
  <c r="F32" i="41" s="1"/>
  <c r="G32" i="41" s="1"/>
  <c r="F35" i="41" a="1"/>
  <c r="F35" i="41" s="1"/>
  <c r="G35" i="41" s="1"/>
  <c r="R39" i="41" a="1"/>
  <c r="R39" i="41" s="1"/>
  <c r="S39" i="41" s="1"/>
  <c r="F67" i="41" a="1"/>
  <c r="F67" i="41" s="1"/>
  <c r="F38" i="41" a="1"/>
  <c r="F38" i="41" s="1"/>
  <c r="G38" i="41" s="1"/>
  <c r="P23" i="41" a="1"/>
  <c r="P23" i="41" s="1"/>
  <c r="F50" i="41" a="1"/>
  <c r="F50" i="41" s="1"/>
  <c r="F34" i="41" a="1"/>
  <c r="F34" i="41" s="1"/>
  <c r="G34" i="41" s="1"/>
  <c r="R38" i="41" a="1"/>
  <c r="R38" i="41" s="1"/>
  <c r="S38" i="41" s="1"/>
  <c r="F66" i="41" a="1"/>
  <c r="F66" i="41" s="1"/>
  <c r="G66" i="41" s="1"/>
  <c r="P22" i="41" a="1"/>
  <c r="P22" i="41" s="1"/>
  <c r="F49" i="41" a="1"/>
  <c r="F49" i="41" s="1"/>
  <c r="F33" i="41" a="1"/>
  <c r="F33" i="41" s="1"/>
  <c r="G33" i="41" s="1"/>
  <c r="R37" i="41" a="1"/>
  <c r="R37" i="41" s="1"/>
  <c r="S37" i="41" s="1"/>
  <c r="F65" i="41" a="1"/>
  <c r="F65" i="41" s="1"/>
  <c r="G65" i="41" s="1"/>
  <c r="R42" i="41" a="1"/>
  <c r="R42" i="41" s="1"/>
  <c r="S42" i="41" s="1"/>
  <c r="R44" i="36" a="1"/>
  <c r="R44" i="36" s="1"/>
  <c r="P21" i="41" a="1"/>
  <c r="P21" i="41" s="1"/>
  <c r="F48" i="41" a="1"/>
  <c r="F48" i="41" s="1"/>
  <c r="R32" i="41" a="1"/>
  <c r="R32" i="41" s="1"/>
  <c r="S32" i="41" s="1"/>
  <c r="R36" i="41" a="1"/>
  <c r="R36" i="41" s="1"/>
  <c r="S36" i="41" s="1"/>
  <c r="F64" i="41" a="1"/>
  <c r="F64" i="41" s="1"/>
  <c r="G64" i="41" s="1"/>
  <c r="R43" i="36" a="1"/>
  <c r="R43" i="36" s="1"/>
  <c r="P20" i="41" a="1"/>
  <c r="P20" i="41" s="1"/>
  <c r="F47" i="41" a="1"/>
  <c r="F47" i="41" s="1"/>
  <c r="R49" i="41" a="1"/>
  <c r="R49" i="41" s="1"/>
  <c r="R35" i="41" a="1"/>
  <c r="R35" i="41" s="1"/>
  <c r="S35" i="41" s="1"/>
  <c r="F63" i="41" a="1"/>
  <c r="F63" i="41" s="1"/>
  <c r="G63" i="41" s="1"/>
  <c r="F39" i="41" a="1"/>
  <c r="F39" i="41" s="1"/>
  <c r="G39" i="41" s="1"/>
  <c r="R41" i="36" a="1"/>
  <c r="R41" i="36" s="1"/>
  <c r="P19" i="41" a="1"/>
  <c r="P19" i="41" s="1"/>
  <c r="F46" i="41" a="1"/>
  <c r="F46" i="41" s="1"/>
  <c r="R48" i="41" a="1"/>
  <c r="R48" i="41" s="1"/>
  <c r="R34" i="41" a="1"/>
  <c r="R34" i="41" s="1"/>
  <c r="S34" i="41" s="1"/>
  <c r="F62" i="41" a="1"/>
  <c r="F62" i="41" s="1"/>
  <c r="G62" i="41" s="1"/>
  <c r="R40" i="36" a="1"/>
  <c r="R40" i="36" s="1"/>
  <c r="P18" i="41" a="1"/>
  <c r="P18" i="41" s="1"/>
  <c r="Q18" i="41" s="1"/>
  <c r="F45" i="41" a="1"/>
  <c r="F45" i="41" s="1"/>
  <c r="R33" i="41" a="1"/>
  <c r="R33" i="41" s="1"/>
  <c r="S33" i="41" s="1"/>
  <c r="F61" i="41" a="1"/>
  <c r="F61" i="41" s="1"/>
  <c r="G61" i="41" s="1"/>
  <c r="P11" i="41" a="1"/>
  <c r="P11" i="41" s="1"/>
  <c r="Q11" i="41" s="1"/>
  <c r="R37" i="36" a="1"/>
  <c r="R37" i="36" s="1"/>
  <c r="S37" i="36" s="1"/>
  <c r="P17" i="41" a="1"/>
  <c r="P17" i="41" s="1"/>
  <c r="Q17" i="41" s="1"/>
  <c r="F44" i="41" a="1"/>
  <c r="F44" i="41" s="1"/>
  <c r="R47" i="41" a="1"/>
  <c r="R47" i="41" s="1"/>
  <c r="R50" i="41" a="1"/>
  <c r="R50" i="41" s="1"/>
  <c r="F60" i="41" a="1"/>
  <c r="F60" i="41" s="1"/>
  <c r="G60" i="41" s="1"/>
  <c r="F70" i="36" a="1"/>
  <c r="F70" i="36" s="1"/>
  <c r="P16" i="41" a="1"/>
  <c r="P16" i="41" s="1"/>
  <c r="Q16" i="41" s="1"/>
  <c r="F43" i="41" a="1"/>
  <c r="F43" i="41" s="1"/>
  <c r="R46" i="41" a="1"/>
  <c r="R46" i="41" s="1"/>
  <c r="F56" i="41" a="1"/>
  <c r="F56" i="41" s="1"/>
  <c r="G56" i="41" s="1"/>
  <c r="F59" i="41" a="1"/>
  <c r="F59" i="41" s="1"/>
  <c r="G59" i="41" s="1"/>
  <c r="F69" i="36" a="1"/>
  <c r="F69" i="36" s="1"/>
  <c r="P15" i="41" a="1"/>
  <c r="P15" i="41" s="1"/>
  <c r="Q15" i="41" s="1"/>
  <c r="F42" i="41" a="1"/>
  <c r="F42" i="41" s="1"/>
  <c r="G42" i="41" s="1"/>
  <c r="R45" i="41" a="1"/>
  <c r="R45" i="41" s="1"/>
  <c r="F74" i="41" a="1"/>
  <c r="F74" i="41" s="1"/>
  <c r="F58" i="41" a="1"/>
  <c r="F58" i="41" s="1"/>
  <c r="G58" i="41" s="1"/>
  <c r="F67" i="36" a="1"/>
  <c r="F67" i="36" s="1"/>
  <c r="P14" i="41" a="1"/>
  <c r="P14" i="41" s="1"/>
  <c r="Q14" i="41" s="1"/>
  <c r="F41" i="41" a="1"/>
  <c r="F41" i="41" s="1"/>
  <c r="G41" i="41" s="1"/>
  <c r="R44" i="41" a="1"/>
  <c r="R44" i="41" s="1"/>
  <c r="F73" i="41" a="1"/>
  <c r="F73" i="41" s="1"/>
  <c r="F57" i="41" a="1"/>
  <c r="F57" i="41" s="1"/>
  <c r="G57" i="41" s="1"/>
  <c r="R42" i="36" a="1"/>
  <c r="R42" i="36" s="1"/>
  <c r="F68" i="36" a="1"/>
  <c r="F68" i="36" s="1"/>
  <c r="R39" i="36" a="1"/>
  <c r="R39" i="36" s="1"/>
  <c r="F65" i="36" a="1"/>
  <c r="F65" i="36" s="1"/>
  <c r="R38" i="36" a="1"/>
  <c r="R38" i="36" s="1"/>
  <c r="S38" i="36" s="1"/>
  <c r="R36" i="36" a="1"/>
  <c r="R36" i="36" s="1"/>
  <c r="F63" i="36" a="1"/>
  <c r="F63" i="36" s="1"/>
  <c r="R32" i="36" a="1"/>
  <c r="R32" i="36" s="1"/>
  <c r="R35" i="36" a="1"/>
  <c r="R35" i="36" s="1"/>
  <c r="F62" i="36" a="1"/>
  <c r="F62" i="36" s="1"/>
  <c r="G62" i="36" s="1"/>
  <c r="R50" i="36" a="1"/>
  <c r="R50" i="36" s="1"/>
  <c r="R34" i="36" a="1"/>
  <c r="R34" i="36" s="1"/>
  <c r="F61" i="36" a="1"/>
  <c r="F61" i="36" s="1"/>
  <c r="G61" i="36" s="1"/>
  <c r="R49" i="36" a="1"/>
  <c r="R49" i="36" s="1"/>
  <c r="R33" i="36" a="1"/>
  <c r="R33" i="36" s="1"/>
  <c r="F60" i="36" a="1"/>
  <c r="F60" i="36" s="1"/>
  <c r="R48" i="36" a="1"/>
  <c r="R48" i="36" s="1"/>
  <c r="F74" i="36" a="1"/>
  <c r="F74" i="36" s="1"/>
  <c r="F59" i="36" a="1"/>
  <c r="F59" i="36" s="1"/>
  <c r="R47" i="36" a="1"/>
  <c r="R47" i="36" s="1"/>
  <c r="F73" i="36" a="1"/>
  <c r="F73" i="36" s="1"/>
  <c r="F58" i="36" a="1"/>
  <c r="F58" i="36" s="1"/>
  <c r="R46" i="36" a="1"/>
  <c r="R46" i="36" s="1"/>
  <c r="F72" i="36" a="1"/>
  <c r="F72" i="36" s="1"/>
  <c r="F57" i="36" a="1"/>
  <c r="F57" i="36" s="1"/>
  <c r="R45" i="36" a="1"/>
  <c r="R45" i="36" s="1"/>
  <c r="F71" i="36" a="1"/>
  <c r="F71" i="36" s="1"/>
  <c r="F56" i="36" a="1"/>
  <c r="F56" i="36" s="1"/>
  <c r="F17" i="41" a="1"/>
  <c r="F17" i="41" s="1"/>
  <c r="G17" i="41" s="1"/>
  <c r="F44" i="36" a="1"/>
  <c r="F44" i="36" s="1"/>
  <c r="P23" i="36" a="1"/>
  <c r="P23" i="36" s="1"/>
  <c r="F45" i="36" a="1"/>
  <c r="F45" i="36" s="1"/>
  <c r="P24" i="36" a="1"/>
  <c r="P24" i="36" s="1"/>
  <c r="F43" i="36" a="1"/>
  <c r="F43" i="36" s="1"/>
  <c r="P22" i="36" a="1"/>
  <c r="P22" i="36" s="1"/>
  <c r="F42" i="36" a="1"/>
  <c r="F42" i="36" s="1"/>
  <c r="P21" i="36" a="1"/>
  <c r="P21" i="36" s="1"/>
  <c r="F41" i="36" a="1"/>
  <c r="F41" i="36" s="1"/>
  <c r="P20" i="36" a="1"/>
  <c r="P20" i="36" s="1"/>
  <c r="F40" i="36" a="1"/>
  <c r="F40" i="36" s="1"/>
  <c r="P19" i="36" a="1"/>
  <c r="P19" i="36" s="1"/>
  <c r="F39" i="36" a="1"/>
  <c r="F39" i="36" s="1"/>
  <c r="P18" i="36" a="1"/>
  <c r="P18" i="36" s="1"/>
  <c r="F38" i="36" a="1"/>
  <c r="F38" i="36" s="1"/>
  <c r="G38" i="36" s="1"/>
  <c r="P17" i="36" a="1"/>
  <c r="P17" i="36" s="1"/>
  <c r="F37" i="36" a="1"/>
  <c r="F37" i="36" s="1"/>
  <c r="G37" i="36" s="1"/>
  <c r="P16" i="36" a="1"/>
  <c r="P16" i="36" s="1"/>
  <c r="F32" i="36" a="1"/>
  <c r="F32" i="36" s="1"/>
  <c r="F36" i="36" a="1"/>
  <c r="F36" i="36" s="1"/>
  <c r="P15" i="36" a="1"/>
  <c r="P15" i="36" s="1"/>
  <c r="F35" i="36" a="1"/>
  <c r="F35" i="36" s="1"/>
  <c r="P14" i="36" a="1"/>
  <c r="P14" i="36" s="1"/>
  <c r="Q14" i="36" s="1"/>
  <c r="F50" i="36" a="1"/>
  <c r="F50" i="36" s="1"/>
  <c r="F34" i="36" a="1"/>
  <c r="F34" i="36" s="1"/>
  <c r="P13" i="36" a="1"/>
  <c r="P13" i="36" s="1"/>
  <c r="Q13" i="36" s="1"/>
  <c r="F49" i="36" a="1"/>
  <c r="F49" i="36" s="1"/>
  <c r="F33" i="36" a="1"/>
  <c r="F33" i="36" s="1"/>
  <c r="P12" i="36" a="1"/>
  <c r="P12" i="36" s="1"/>
  <c r="F48" i="36" a="1"/>
  <c r="F48" i="36" s="1"/>
  <c r="P11" i="36" a="1"/>
  <c r="P11" i="36" s="1"/>
  <c r="F47" i="36" a="1"/>
  <c r="F47" i="36" s="1"/>
  <c r="P26" i="36" a="1"/>
  <c r="P26" i="36" s="1"/>
  <c r="P10" i="36" a="1"/>
  <c r="P10" i="36" s="1"/>
  <c r="F46" i="36" a="1"/>
  <c r="F46" i="36" s="1"/>
  <c r="P25" i="36" a="1"/>
  <c r="P25" i="36" s="1"/>
  <c r="J14" i="36" a="1"/>
  <c r="J14" i="36" s="1"/>
  <c r="K14" i="36" s="1"/>
  <c r="F20" i="41" a="1"/>
  <c r="F20" i="41" s="1"/>
  <c r="J14" i="41" a="1"/>
  <c r="J14" i="41" s="1"/>
  <c r="K14" i="41" s="1"/>
  <c r="N17" i="41" a="1"/>
  <c r="N17" i="41" s="1"/>
  <c r="O17" i="41" s="1"/>
  <c r="F24" i="41" a="1"/>
  <c r="F24" i="41" s="1"/>
  <c r="L24" i="41" a="1"/>
  <c r="L24" i="41" s="1"/>
  <c r="N10" i="41" a="1"/>
  <c r="N10" i="41" s="1"/>
  <c r="O10" i="41" s="1"/>
  <c r="F11" i="41" a="1"/>
  <c r="F11" i="41" s="1"/>
  <c r="F13" i="41" a="1"/>
  <c r="F13" i="41" s="1"/>
  <c r="F14" i="41" a="1"/>
  <c r="F14" i="41" s="1"/>
  <c r="N32" i="41" a="1"/>
  <c r="N32" i="41" s="1"/>
  <c r="O32" i="41" s="1"/>
  <c r="H20" i="41" a="1"/>
  <c r="H20" i="41" s="1"/>
  <c r="H8" i="41" a="1"/>
  <c r="H8" i="41" s="1"/>
  <c r="I8" i="41" s="1"/>
  <c r="J21" i="41" a="1"/>
  <c r="J21" i="41" s="1"/>
  <c r="L21" i="41" a="1"/>
  <c r="L21" i="41" s="1"/>
  <c r="N8" i="41" a="1"/>
  <c r="N8" i="41" s="1"/>
  <c r="O8" i="41" s="1"/>
  <c r="N14" i="41" a="1"/>
  <c r="N14" i="41" s="1"/>
  <c r="O14" i="41" s="1"/>
  <c r="H33" i="41" a="1"/>
  <c r="H33" i="41" s="1"/>
  <c r="I33" i="41" s="1"/>
  <c r="L14" i="41" a="1"/>
  <c r="L14" i="41" s="1"/>
  <c r="M14" i="41" s="1"/>
  <c r="N15" i="41" a="1"/>
  <c r="N15" i="41" s="1"/>
  <c r="O15" i="41" s="1"/>
  <c r="L22" i="41" a="1"/>
  <c r="L22" i="41" s="1"/>
  <c r="J8" i="41" a="1"/>
  <c r="J8" i="41" s="1"/>
  <c r="K8" i="41" s="1"/>
  <c r="H9" i="41" a="1"/>
  <c r="H9" i="41" s="1"/>
  <c r="I9" i="41" s="1"/>
  <c r="H23" i="41" a="1"/>
  <c r="H23" i="41" s="1"/>
  <c r="F10" i="41" a="1"/>
  <c r="F10" i="41" s="1"/>
  <c r="L16" i="41" a="1"/>
  <c r="L16" i="41" s="1"/>
  <c r="M16" i="41" s="1"/>
  <c r="F16" i="41" a="1"/>
  <c r="F16" i="41" s="1"/>
  <c r="N23" i="41" a="1"/>
  <c r="N23" i="41" s="1"/>
  <c r="H10" i="41" a="1"/>
  <c r="H10" i="41" s="1"/>
  <c r="I10" i="41" s="1"/>
  <c r="N16" i="41" a="1"/>
  <c r="N16" i="41" s="1"/>
  <c r="O16" i="41" s="1"/>
  <c r="P36" i="41" a="1"/>
  <c r="P36" i="41" s="1"/>
  <c r="Q36" i="41" s="1"/>
  <c r="L11" i="41" a="1"/>
  <c r="L11" i="41" s="1"/>
  <c r="M11" i="41" s="1"/>
  <c r="H19" i="41" a="1"/>
  <c r="H19" i="41" s="1"/>
  <c r="L25" i="41" a="1"/>
  <c r="L25" i="41" s="1"/>
  <c r="H11" i="41" a="1"/>
  <c r="H11" i="41" s="1"/>
  <c r="I11" i="41" s="1"/>
  <c r="J19" i="41" a="1"/>
  <c r="J19" i="41" s="1"/>
  <c r="F26" i="41" a="1"/>
  <c r="F26" i="41" s="1"/>
  <c r="J40" i="41" a="1"/>
  <c r="J40" i="41" s="1"/>
  <c r="K40" i="41" s="1"/>
  <c r="J18" i="41" a="1"/>
  <c r="J18" i="41" s="1"/>
  <c r="K18" i="41" s="1"/>
  <c r="L12" i="41" a="1"/>
  <c r="L12" i="41" s="1"/>
  <c r="M12" i="41" s="1"/>
  <c r="N19" i="41" a="1"/>
  <c r="N19" i="41" s="1"/>
  <c r="L26" i="41" a="1"/>
  <c r="L26" i="41" s="1"/>
  <c r="J12" i="41" a="1"/>
  <c r="J12" i="41" s="1"/>
  <c r="K12" i="41" s="1"/>
  <c r="F19" i="41" a="1"/>
  <c r="F19" i="41" s="1"/>
  <c r="H24" i="41" a="1"/>
  <c r="H24" i="41" s="1"/>
  <c r="P35" i="41" a="1"/>
  <c r="P35" i="41" s="1"/>
  <c r="Q35" i="41" s="1"/>
  <c r="N46" i="41" a="1"/>
  <c r="N46" i="41" s="1"/>
  <c r="L10" i="41" a="1"/>
  <c r="L10" i="41" s="1"/>
  <c r="M10" i="41" s="1"/>
  <c r="H16" i="41" a="1"/>
  <c r="H16" i="41" s="1"/>
  <c r="I16" i="41" s="1"/>
  <c r="H22" i="41" a="1"/>
  <c r="H22" i="41" s="1"/>
  <c r="L38" i="41" a="1"/>
  <c r="L38" i="41" s="1"/>
  <c r="M38" i="41" s="1"/>
  <c r="L41" i="41" a="1"/>
  <c r="L41" i="41" s="1"/>
  <c r="M41" i="41" s="1"/>
  <c r="H43" i="41" a="1"/>
  <c r="H43" i="41" s="1"/>
  <c r="J47" i="41" a="1"/>
  <c r="J47" i="41" s="1"/>
  <c r="J49" i="41" a="1"/>
  <c r="J49" i="41" s="1"/>
  <c r="L13" i="41" a="1"/>
  <c r="L13" i="41" s="1"/>
  <c r="M13" i="41" s="1"/>
  <c r="L15" i="41" a="1"/>
  <c r="L15" i="41" s="1"/>
  <c r="M15" i="41" s="1"/>
  <c r="L17" i="41" a="1"/>
  <c r="L17" i="41" s="1"/>
  <c r="M17" i="41" s="1"/>
  <c r="N20" i="41" a="1"/>
  <c r="N20" i="41" s="1"/>
  <c r="H25" i="41" a="1"/>
  <c r="H25" i="41" s="1"/>
  <c r="J32" i="41" a="1"/>
  <c r="J32" i="41" s="1"/>
  <c r="K32" i="41" s="1"/>
  <c r="P33" i="41" a="1"/>
  <c r="P33" i="41" s="1"/>
  <c r="Q33" i="41" s="1"/>
  <c r="F8" i="41" a="1"/>
  <c r="F8" i="41" s="1"/>
  <c r="H12" i="41" a="1"/>
  <c r="H12" i="41" s="1"/>
  <c r="I12" i="41" s="1"/>
  <c r="N13" i="41" a="1"/>
  <c r="N13" i="41" s="1"/>
  <c r="O13" i="41" s="1"/>
  <c r="F23" i="41" a="1"/>
  <c r="F23" i="41" s="1"/>
  <c r="J25" i="41" a="1"/>
  <c r="J25" i="41" s="1"/>
  <c r="L32" i="41" a="1"/>
  <c r="L32" i="41" s="1"/>
  <c r="M32" i="41" s="1"/>
  <c r="J35" i="41" a="1"/>
  <c r="J35" i="41" s="1"/>
  <c r="K35" i="41" s="1"/>
  <c r="H37" i="41" a="1"/>
  <c r="H37" i="41" s="1"/>
  <c r="I37" i="41" s="1"/>
  <c r="N41" i="41" a="1"/>
  <c r="N41" i="41" s="1"/>
  <c r="O41" i="41" s="1"/>
  <c r="N44" i="41" a="1"/>
  <c r="N44" i="41" s="1"/>
  <c r="L47" i="41" a="1"/>
  <c r="L47" i="41" s="1"/>
  <c r="L49" i="41" a="1"/>
  <c r="L49" i="41" s="1"/>
  <c r="J37" i="41" a="1"/>
  <c r="J37" i="41" s="1"/>
  <c r="K37" i="41" s="1"/>
  <c r="N38" i="41" a="1"/>
  <c r="N38" i="41" s="1"/>
  <c r="O38" i="41" s="1"/>
  <c r="P41" i="41" a="1"/>
  <c r="P41" i="41" s="1"/>
  <c r="Q41" i="41" s="1"/>
  <c r="J43" i="41" a="1"/>
  <c r="J43" i="41" s="1"/>
  <c r="P44" i="41" a="1"/>
  <c r="P44" i="41" s="1"/>
  <c r="H46" i="41" a="1"/>
  <c r="H46" i="41" s="1"/>
  <c r="N47" i="41" a="1"/>
  <c r="N47" i="41" s="1"/>
  <c r="N49" i="41" a="1"/>
  <c r="N49" i="41" s="1"/>
  <c r="F21" i="41" a="1"/>
  <c r="F21" i="41" s="1"/>
  <c r="J23" i="41" a="1"/>
  <c r="J23" i="41" s="1"/>
  <c r="N25" i="41" a="1"/>
  <c r="N25" i="41" s="1"/>
  <c r="P32" i="41" a="1"/>
  <c r="P32" i="41" s="1"/>
  <c r="Q32" i="41" s="1"/>
  <c r="H34" i="41" a="1"/>
  <c r="H34" i="41" s="1"/>
  <c r="I34" i="41" s="1"/>
  <c r="L35" i="41" a="1"/>
  <c r="L35" i="41" s="1"/>
  <c r="M35" i="41" s="1"/>
  <c r="P38" i="41" a="1"/>
  <c r="P38" i="41" s="1"/>
  <c r="Q38" i="41" s="1"/>
  <c r="L43" i="41" a="1"/>
  <c r="L43" i="41" s="1"/>
  <c r="P47" i="41" a="1"/>
  <c r="P47" i="41" s="1"/>
  <c r="P49" i="41" a="1"/>
  <c r="P49" i="41" s="1"/>
  <c r="L8" i="41" a="1"/>
  <c r="L8" i="41" s="1"/>
  <c r="M8" i="41" s="1"/>
  <c r="J10" i="41" a="1"/>
  <c r="J10" i="41" s="1"/>
  <c r="H14" i="41" a="1"/>
  <c r="H14" i="41" s="1"/>
  <c r="I14" i="41" s="1"/>
  <c r="H21" i="41" a="1"/>
  <c r="H21" i="41" s="1"/>
  <c r="L23" i="41" a="1"/>
  <c r="L23" i="41" s="1"/>
  <c r="J34" i="41" a="1"/>
  <c r="J34" i="41" s="1"/>
  <c r="K34" i="41" s="1"/>
  <c r="N35" i="41" a="1"/>
  <c r="N35" i="41" s="1"/>
  <c r="O35" i="41" s="1"/>
  <c r="L37" i="41" a="1"/>
  <c r="L37" i="41" s="1"/>
  <c r="M37" i="41" s="1"/>
  <c r="H40" i="41" a="1"/>
  <c r="H40" i="41" s="1"/>
  <c r="I40" i="41" s="1"/>
  <c r="N43" i="41" a="1"/>
  <c r="N43" i="41" s="1"/>
  <c r="J46" i="41" a="1"/>
  <c r="J46" i="41" s="1"/>
  <c r="L34" i="41" a="1"/>
  <c r="L34" i="41" s="1"/>
  <c r="M34" i="41" s="1"/>
  <c r="P43" i="41" a="1"/>
  <c r="P43" i="41" s="1"/>
  <c r="L46" i="41" a="1"/>
  <c r="L46" i="41" s="1"/>
  <c r="F9" i="41" a="1"/>
  <c r="F9" i="41" s="1"/>
  <c r="N12" i="41" a="1"/>
  <c r="N12" i="41" s="1"/>
  <c r="O12" i="41" s="1"/>
  <c r="J16" i="41" a="1"/>
  <c r="J16" i="41" s="1"/>
  <c r="K16" i="41" s="1"/>
  <c r="F18" i="41" a="1"/>
  <c r="F18" i="41" s="1"/>
  <c r="L19" i="41" a="1"/>
  <c r="L19" i="41" s="1"/>
  <c r="N21" i="41" a="1"/>
  <c r="N21" i="41" s="1"/>
  <c r="H26" i="41" a="1"/>
  <c r="H26" i="41" s="1"/>
  <c r="N34" i="41" a="1"/>
  <c r="N34" i="41" s="1"/>
  <c r="O34" i="41" s="1"/>
  <c r="N37" i="41" a="1"/>
  <c r="N37" i="41" s="1"/>
  <c r="O37" i="41" s="1"/>
  <c r="H39" i="41" a="1"/>
  <c r="H39" i="41" s="1"/>
  <c r="I39" i="41" s="1"/>
  <c r="L40" i="41" a="1"/>
  <c r="L40" i="41" s="1"/>
  <c r="M40" i="41" s="1"/>
  <c r="H42" i="41" a="1"/>
  <c r="H42" i="41" s="1"/>
  <c r="I42" i="41" s="1"/>
  <c r="P46" i="41" a="1"/>
  <c r="P46" i="41" s="1"/>
  <c r="H48" i="41" a="1"/>
  <c r="H48" i="41" s="1"/>
  <c r="H50" i="41" a="1"/>
  <c r="H50" i="41" s="1"/>
  <c r="J26" i="41" a="1"/>
  <c r="J26" i="41" s="1"/>
  <c r="J39" i="41" a="1"/>
  <c r="J39" i="41" s="1"/>
  <c r="K39" i="41" s="1"/>
  <c r="N40" i="41" a="1"/>
  <c r="N40" i="41" s="1"/>
  <c r="O40" i="41" s="1"/>
  <c r="J42" i="41" a="1"/>
  <c r="J42" i="41" s="1"/>
  <c r="K42" i="41" s="1"/>
  <c r="H45" i="41" a="1"/>
  <c r="H45" i="41" s="1"/>
  <c r="J48" i="41" a="1"/>
  <c r="J48" i="41" s="1"/>
  <c r="J50" i="41" a="1"/>
  <c r="J50" i="41" s="1"/>
  <c r="L48" i="41" a="1"/>
  <c r="L48" i="41" s="1"/>
  <c r="P34" i="41" a="1"/>
  <c r="P34" i="41" s="1"/>
  <c r="Q34" i="41" s="1"/>
  <c r="H36" i="41" a="1"/>
  <c r="H36" i="41" s="1"/>
  <c r="I36" i="41" s="1"/>
  <c r="L39" i="41" a="1"/>
  <c r="L39" i="41" s="1"/>
  <c r="M39" i="41" s="1"/>
  <c r="P40" i="41" a="1"/>
  <c r="P40" i="41" s="1"/>
  <c r="Q40" i="41" s="1"/>
  <c r="L42" i="41" a="1"/>
  <c r="L42" i="41" s="1"/>
  <c r="M42" i="41" s="1"/>
  <c r="L50" i="41" a="1"/>
  <c r="L50" i="41" s="1"/>
  <c r="J9" i="41" a="1"/>
  <c r="J9" i="41" s="1"/>
  <c r="K9" i="41" s="1"/>
  <c r="J11" i="41" a="1"/>
  <c r="J11" i="41" s="1"/>
  <c r="H18" i="41" a="1"/>
  <c r="H18" i="41" s="1"/>
  <c r="I18" i="41" s="1"/>
  <c r="F22" i="41" a="1"/>
  <c r="F22" i="41" s="1"/>
  <c r="J24" i="41" a="1"/>
  <c r="J24" i="41" s="1"/>
  <c r="N26" i="41" a="1"/>
  <c r="N26" i="41" s="1"/>
  <c r="J36" i="41" a="1"/>
  <c r="J36" i="41" s="1"/>
  <c r="K36" i="41" s="1"/>
  <c r="P37" i="41" a="1"/>
  <c r="P37" i="41" s="1"/>
  <c r="Q37" i="41" s="1"/>
  <c r="N39" i="41" a="1"/>
  <c r="N39" i="41" s="1"/>
  <c r="O39" i="41" s="1"/>
  <c r="J45" i="41" a="1"/>
  <c r="J45" i="41" s="1"/>
  <c r="N48" i="41" a="1"/>
  <c r="N48" i="41" s="1"/>
  <c r="N50" i="41" a="1"/>
  <c r="N50" i="41" s="1"/>
  <c r="L36" i="41" a="1"/>
  <c r="L36" i="41" s="1"/>
  <c r="M36" i="41" s="1"/>
  <c r="N42" i="41" a="1"/>
  <c r="N42" i="41" s="1"/>
  <c r="O42" i="41" s="1"/>
  <c r="L45" i="41" a="1"/>
  <c r="L45" i="41" s="1"/>
  <c r="P48" i="41" a="1"/>
  <c r="P48" i="41" s="1"/>
  <c r="P50" i="41" a="1"/>
  <c r="P50" i="41" s="1"/>
  <c r="L9" i="41" a="1"/>
  <c r="L9" i="41" s="1"/>
  <c r="M9" i="41" s="1"/>
  <c r="N11" i="41" a="1"/>
  <c r="N11" i="41" s="1"/>
  <c r="O11" i="41" s="1"/>
  <c r="H15" i="41" a="1"/>
  <c r="H15" i="41" s="1"/>
  <c r="I15" i="41" s="1"/>
  <c r="H17" i="41" a="1"/>
  <c r="H17" i="41" s="1"/>
  <c r="I17" i="41" s="1"/>
  <c r="J22" i="41" a="1"/>
  <c r="J22" i="41" s="1"/>
  <c r="N24" i="41" a="1"/>
  <c r="N24" i="41" s="1"/>
  <c r="F15" i="41" a="1"/>
  <c r="F15" i="41" s="1"/>
  <c r="J33" i="41" a="1"/>
  <c r="J33" i="41" s="1"/>
  <c r="K33" i="41" s="1"/>
  <c r="N36" i="41" a="1"/>
  <c r="N36" i="41" s="1"/>
  <c r="O36" i="41" s="1"/>
  <c r="P42" i="41" a="1"/>
  <c r="P42" i="41" s="1"/>
  <c r="Q42" i="41" s="1"/>
  <c r="H44" i="41" a="1"/>
  <c r="H44" i="41" s="1"/>
  <c r="N45" i="41" a="1"/>
  <c r="N45" i="41" s="1"/>
  <c r="P39" i="41" a="1"/>
  <c r="P39" i="41" s="1"/>
  <c r="Q39" i="41" s="1"/>
  <c r="H41" i="41" a="1"/>
  <c r="H41" i="41" s="1"/>
  <c r="I41" i="41" s="1"/>
  <c r="P45" i="41" a="1"/>
  <c r="P45" i="41" s="1"/>
  <c r="H47" i="41" a="1"/>
  <c r="H47" i="41" s="1"/>
  <c r="N9" i="41" a="1"/>
  <c r="N9" i="41" s="1"/>
  <c r="O9" i="41" s="1"/>
  <c r="J15" i="41" a="1"/>
  <c r="J15" i="41" s="1"/>
  <c r="K15" i="41" s="1"/>
  <c r="L18" i="41" a="1"/>
  <c r="L18" i="41" s="1"/>
  <c r="M18" i="41" s="1"/>
  <c r="N22" i="41" a="1"/>
  <c r="N22" i="41" s="1"/>
  <c r="L33" i="41" a="1"/>
  <c r="L33" i="41" s="1"/>
  <c r="M33" i="41" s="1"/>
  <c r="H38" i="41" a="1"/>
  <c r="H38" i="41" s="1"/>
  <c r="I38" i="41" s="1"/>
  <c r="J44" i="41" a="1"/>
  <c r="J44" i="41" s="1"/>
  <c r="H13" i="41" a="1"/>
  <c r="H13" i="41" s="1"/>
  <c r="I13" i="41" s="1"/>
  <c r="J17" i="41" a="1"/>
  <c r="J17" i="41" s="1"/>
  <c r="K17" i="41" s="1"/>
  <c r="J20" i="41" a="1"/>
  <c r="J20" i="41" s="1"/>
  <c r="H32" i="41" a="1"/>
  <c r="H32" i="41" s="1"/>
  <c r="I32" i="41" s="1"/>
  <c r="H35" i="41" a="1"/>
  <c r="H35" i="41" s="1"/>
  <c r="I35" i="41" s="1"/>
  <c r="J41" i="41" a="1"/>
  <c r="J41" i="41" s="1"/>
  <c r="K41" i="41" s="1"/>
  <c r="J21" i="36" a="1"/>
  <c r="J21" i="36" s="1"/>
  <c r="F12" i="41" a="1"/>
  <c r="F12" i="41" s="1"/>
  <c r="J13" i="41" a="1"/>
  <c r="J13" i="41" s="1"/>
  <c r="K13" i="41" s="1"/>
  <c r="N18" i="41" a="1"/>
  <c r="N18" i="41" s="1"/>
  <c r="O18" i="41" s="1"/>
  <c r="L20" i="41" a="1"/>
  <c r="L20" i="41" s="1"/>
  <c r="F25" i="41" a="1"/>
  <c r="F25" i="41" s="1"/>
  <c r="N33" i="41" a="1"/>
  <c r="N33" i="41" s="1"/>
  <c r="O33" i="41" s="1"/>
  <c r="J38" i="41" a="1"/>
  <c r="J38" i="41" s="1"/>
  <c r="K38" i="41" s="1"/>
  <c r="L44" i="41" a="1"/>
  <c r="L44" i="41" s="1"/>
  <c r="K33" i="43"/>
  <c r="L13" i="36" s="1" a="1"/>
  <c r="L13" i="36" s="1"/>
  <c r="M13" i="36" s="1"/>
  <c r="L25" i="36" a="1"/>
  <c r="L25" i="36" s="1"/>
  <c r="L19" i="36" a="1"/>
  <c r="L19" i="36" s="1"/>
  <c r="L24" i="36" a="1"/>
  <c r="L24" i="36" s="1"/>
  <c r="H14" i="36" a="1"/>
  <c r="H14" i="36" s="1"/>
  <c r="I14" i="36" s="1"/>
  <c r="L22" i="36" a="1"/>
  <c r="L22" i="36" s="1"/>
  <c r="L20" i="36" a="1"/>
  <c r="L20" i="36" s="1"/>
  <c r="J20" i="36" a="1"/>
  <c r="J20" i="36" s="1"/>
  <c r="L23" i="36" a="1"/>
  <c r="L23" i="36" s="1"/>
  <c r="J19" i="36" a="1"/>
  <c r="J19" i="36" s="1"/>
  <c r="F26" i="36" a="1"/>
  <c r="F26" i="36" s="1"/>
  <c r="F19" i="36" a="1"/>
  <c r="F19" i="36" s="1"/>
  <c r="L21" i="36" a="1"/>
  <c r="L21" i="36" s="1"/>
  <c r="F13" i="36" a="1"/>
  <c r="F13" i="36" s="1"/>
  <c r="N14" i="36" a="1"/>
  <c r="N14" i="36" s="1"/>
  <c r="O14" i="36" s="1"/>
  <c r="J13" i="36" a="1"/>
  <c r="J13" i="36" s="1"/>
  <c r="K13" i="36" s="1"/>
  <c r="H45" i="36" a="1"/>
  <c r="H45" i="36" s="1"/>
  <c r="L14" i="36" a="1"/>
  <c r="L14" i="36" s="1"/>
  <c r="M14" i="36" s="1"/>
  <c r="H24" i="36" a="1"/>
  <c r="H24" i="36" s="1"/>
  <c r="H23" i="36" a="1"/>
  <c r="H23" i="36" s="1"/>
  <c r="P50" i="36" a="1"/>
  <c r="P50" i="36" s="1"/>
  <c r="H21" i="36" a="1"/>
  <c r="H21" i="36" s="1"/>
  <c r="J26" i="36" a="1"/>
  <c r="J26" i="36" s="1"/>
  <c r="H20" i="36" a="1"/>
  <c r="H20" i="36" s="1"/>
  <c r="J25" i="36" a="1"/>
  <c r="J25" i="36" s="1"/>
  <c r="L26" i="36" a="1"/>
  <c r="L26" i="36" s="1"/>
  <c r="J23" i="36" a="1"/>
  <c r="J23" i="36" s="1"/>
  <c r="H13" i="36" a="1"/>
  <c r="H13" i="36" s="1"/>
  <c r="I13" i="36" s="1"/>
  <c r="N13" i="36" a="1"/>
  <c r="N13" i="36" s="1"/>
  <c r="O13" i="36" s="1"/>
  <c r="J50" i="36" a="1"/>
  <c r="J50" i="36" s="1"/>
  <c r="J38" i="36" a="1"/>
  <c r="J38" i="36" s="1"/>
  <c r="K38" i="36" s="1"/>
  <c r="N44" i="36" a="1"/>
  <c r="N44" i="36" s="1"/>
  <c r="P49" i="36" a="1"/>
  <c r="P49" i="36" s="1"/>
  <c r="J49" i="36" a="1"/>
  <c r="J49" i="36" s="1"/>
  <c r="J37" i="36" a="1"/>
  <c r="J37" i="36" s="1"/>
  <c r="K37" i="36" s="1"/>
  <c r="L46" i="36" a="1"/>
  <c r="L46" i="36" s="1"/>
  <c r="N43" i="36" a="1"/>
  <c r="N43" i="36" s="1"/>
  <c r="H44" i="36" a="1"/>
  <c r="H44" i="36" s="1"/>
  <c r="L45" i="36" a="1"/>
  <c r="L45" i="36" s="1"/>
  <c r="N26" i="36" a="1"/>
  <c r="N26" i="36" s="1"/>
  <c r="H43" i="36" a="1"/>
  <c r="H43" i="36" s="1"/>
  <c r="P48" i="36" a="1"/>
  <c r="P48" i="36" s="1"/>
  <c r="J24" i="36" a="1"/>
  <c r="J24" i="36" s="1"/>
  <c r="H22" i="36" a="1"/>
  <c r="H22" i="36" s="1"/>
  <c r="N25" i="36" a="1"/>
  <c r="N25" i="36" s="1"/>
  <c r="J48" i="36" a="1"/>
  <c r="J48" i="36" s="1"/>
  <c r="N24" i="36" a="1"/>
  <c r="N24" i="36" s="1"/>
  <c r="J47" i="36" a="1"/>
  <c r="J47" i="36" s="1"/>
  <c r="L44" i="36" a="1"/>
  <c r="L44" i="36" s="1"/>
  <c r="N50" i="36" a="1"/>
  <c r="N50" i="36" s="1"/>
  <c r="P47" i="36" a="1"/>
  <c r="P47" i="36" s="1"/>
  <c r="P38" i="36" a="1"/>
  <c r="P38" i="36" s="1"/>
  <c r="Q38" i="36" s="1"/>
  <c r="F25" i="36" a="1"/>
  <c r="F25" i="36" s="1"/>
  <c r="N23" i="36" a="1"/>
  <c r="N23" i="36" s="1"/>
  <c r="J46" i="36" a="1"/>
  <c r="J46" i="36" s="1"/>
  <c r="L43" i="36" a="1"/>
  <c r="L43" i="36" s="1"/>
  <c r="N49" i="36" a="1"/>
  <c r="N49" i="36" s="1"/>
  <c r="P37" i="36" a="1"/>
  <c r="P37" i="36" s="1"/>
  <c r="Q37" i="36" s="1"/>
  <c r="H19" i="36" a="1"/>
  <c r="H19" i="36" s="1"/>
  <c r="F24" i="36" a="1"/>
  <c r="F24" i="36" s="1"/>
  <c r="N22" i="36" a="1"/>
  <c r="N22" i="36" s="1"/>
  <c r="H50" i="36" a="1"/>
  <c r="H50" i="36" s="1"/>
  <c r="J45" i="36" a="1"/>
  <c r="J45" i="36" s="1"/>
  <c r="N38" i="36" a="1"/>
  <c r="N38" i="36" s="1"/>
  <c r="O38" i="36" s="1"/>
  <c r="J22" i="36" a="1"/>
  <c r="J22" i="36" s="1"/>
  <c r="F23" i="36" a="1"/>
  <c r="F23" i="36" s="1"/>
  <c r="F14" i="36" a="1"/>
  <c r="F14" i="36" s="1"/>
  <c r="N21" i="36" a="1"/>
  <c r="N21" i="36" s="1"/>
  <c r="H49" i="36" a="1"/>
  <c r="H49" i="36" s="1"/>
  <c r="J44" i="36" a="1"/>
  <c r="J44" i="36" s="1"/>
  <c r="L50" i="36" a="1"/>
  <c r="L50" i="36" s="1"/>
  <c r="N37" i="36" a="1"/>
  <c r="N37" i="36" s="1"/>
  <c r="O37" i="36" s="1"/>
  <c r="P46" i="36" a="1"/>
  <c r="P46" i="36" s="1"/>
  <c r="N20" i="36" a="1"/>
  <c r="N20" i="36" s="1"/>
  <c r="H48" i="36" a="1"/>
  <c r="H48" i="36" s="1"/>
  <c r="J43" i="36" a="1"/>
  <c r="J43" i="36" s="1"/>
  <c r="L49" i="36" a="1"/>
  <c r="L49" i="36" s="1"/>
  <c r="N48" i="36" a="1"/>
  <c r="N48" i="36" s="1"/>
  <c r="F22" i="36" a="1"/>
  <c r="F22" i="36" s="1"/>
  <c r="N19" i="36" a="1"/>
  <c r="N19" i="36" s="1"/>
  <c r="H38" i="36" a="1"/>
  <c r="H38" i="36" s="1"/>
  <c r="I38" i="36" s="1"/>
  <c r="P45" i="36" a="1"/>
  <c r="P45" i="36" s="1"/>
  <c r="H26" i="36" a="1"/>
  <c r="H26" i="36" s="1"/>
  <c r="F21" i="36" a="1"/>
  <c r="F21" i="36" s="1"/>
  <c r="H37" i="36" a="1"/>
  <c r="H37" i="36" s="1"/>
  <c r="I37" i="36" s="1"/>
  <c r="N47" i="36" a="1"/>
  <c r="N47" i="36" s="1"/>
  <c r="H25" i="36" a="1"/>
  <c r="H25" i="36" s="1"/>
  <c r="H47" i="36" a="1"/>
  <c r="H47" i="36" s="1"/>
  <c r="L48" i="36" a="1"/>
  <c r="L48" i="36" s="1"/>
  <c r="L38" i="36" a="1"/>
  <c r="L38" i="36" s="1"/>
  <c r="M38" i="36" s="1"/>
  <c r="N46" i="36" a="1"/>
  <c r="N46" i="36" s="1"/>
  <c r="P44" i="36" a="1"/>
  <c r="P44" i="36" s="1"/>
  <c r="F20" i="36" a="1"/>
  <c r="F20" i="36" s="1"/>
  <c r="H46" i="36" a="1"/>
  <c r="H46" i="36" s="1"/>
  <c r="L47" i="36" a="1"/>
  <c r="L47" i="36" s="1"/>
  <c r="L37" i="36" a="1"/>
  <c r="L37" i="36" s="1"/>
  <c r="M37" i="36" s="1"/>
  <c r="N45" i="36" a="1"/>
  <c r="N45" i="36" s="1"/>
  <c r="X35" i="43"/>
  <c r="W34" i="43"/>
  <c r="J200" i="43" s="1"/>
  <c r="W32" i="43"/>
  <c r="J249" i="43" s="1"/>
  <c r="W35" i="43"/>
  <c r="W36" i="43"/>
  <c r="X34" i="43"/>
  <c r="Y34" i="43"/>
  <c r="Y32" i="43"/>
  <c r="Y35" i="43"/>
  <c r="Y36" i="43"/>
  <c r="Y37" i="43"/>
  <c r="X32" i="43"/>
  <c r="X36" i="43"/>
  <c r="J153" i="43" l="1"/>
  <c r="J236" i="43"/>
  <c r="J191" i="43"/>
  <c r="J293" i="43"/>
  <c r="J349" i="43"/>
  <c r="J206" i="43"/>
  <c r="J345" i="43"/>
  <c r="J28" i="43"/>
  <c r="J127" i="43"/>
  <c r="J151" i="43"/>
  <c r="J23" i="43"/>
  <c r="J256" i="43"/>
  <c r="J99" i="43"/>
  <c r="J79" i="43"/>
  <c r="J143" i="43"/>
  <c r="J234" i="43"/>
  <c r="E234" i="43" s="1"/>
  <c r="J164" i="43"/>
  <c r="J289" i="43"/>
  <c r="J5" i="43"/>
  <c r="J162" i="43"/>
  <c r="J160" i="43"/>
  <c r="J317" i="43"/>
  <c r="J260" i="43"/>
  <c r="I260" i="43"/>
  <c r="J322" i="43"/>
  <c r="J21" i="43"/>
  <c r="J195" i="43"/>
  <c r="J176" i="43"/>
  <c r="J39" i="43"/>
  <c r="J22" i="43"/>
  <c r="J279" i="43"/>
  <c r="J46" i="43"/>
  <c r="I282" i="43"/>
  <c r="J103" i="43"/>
  <c r="J328" i="43"/>
  <c r="J271" i="43"/>
  <c r="J59" i="43"/>
  <c r="J166" i="43"/>
  <c r="J134" i="43"/>
  <c r="J119" i="43"/>
  <c r="J65" i="43"/>
  <c r="J288" i="43"/>
  <c r="J76" i="43"/>
  <c r="J182" i="43"/>
  <c r="J150" i="43"/>
  <c r="J48" i="43"/>
  <c r="J227" i="43"/>
  <c r="J344" i="43"/>
  <c r="J246" i="43"/>
  <c r="J177" i="43"/>
  <c r="J267" i="43"/>
  <c r="J309" i="43"/>
  <c r="J40" i="43"/>
  <c r="J49" i="43"/>
  <c r="J261" i="43"/>
  <c r="J365" i="43"/>
  <c r="J136" i="43"/>
  <c r="J147" i="43"/>
  <c r="J304" i="43"/>
  <c r="J92" i="43"/>
  <c r="J199" i="43"/>
  <c r="J216" i="43"/>
  <c r="J12" i="43"/>
  <c r="J56" i="43"/>
  <c r="J82" i="43"/>
  <c r="J80" i="43"/>
  <c r="J118" i="43"/>
  <c r="J152" i="43"/>
  <c r="J230" i="43"/>
  <c r="J321" i="43"/>
  <c r="J109" i="43"/>
  <c r="J215" i="43"/>
  <c r="J299" i="43"/>
  <c r="I274" i="43"/>
  <c r="J137" i="43"/>
  <c r="J91" i="43"/>
  <c r="J373" i="43"/>
  <c r="J167" i="43"/>
  <c r="J367" i="43"/>
  <c r="J87" i="43"/>
  <c r="J58" i="43"/>
  <c r="J340" i="43"/>
  <c r="J347" i="43"/>
  <c r="J24" i="43"/>
  <c r="J104" i="43"/>
  <c r="J170" i="43"/>
  <c r="J158" i="43"/>
  <c r="J128" i="43"/>
  <c r="I262" i="43"/>
  <c r="I278" i="43"/>
  <c r="J25" i="43"/>
  <c r="J8" i="43"/>
  <c r="I263" i="43"/>
  <c r="J88" i="43"/>
  <c r="J138" i="43"/>
  <c r="J171" i="43"/>
  <c r="I279" i="43"/>
  <c r="J9" i="43"/>
  <c r="J72" i="43"/>
  <c r="J320" i="43"/>
  <c r="J336" i="43"/>
  <c r="J121" i="43"/>
  <c r="J26" i="43"/>
  <c r="J154" i="43"/>
  <c r="J187" i="43"/>
  <c r="J105" i="43"/>
  <c r="J120" i="43"/>
  <c r="J204" i="43"/>
  <c r="J221" i="43"/>
  <c r="J237" i="43"/>
  <c r="I275" i="43"/>
  <c r="I269" i="43"/>
  <c r="J37" i="43"/>
  <c r="J318" i="43"/>
  <c r="I270" i="43"/>
  <c r="J61" i="43"/>
  <c r="J179" i="43"/>
  <c r="J38" i="43"/>
  <c r="J97" i="43"/>
  <c r="J96" i="43"/>
  <c r="J222" i="43"/>
  <c r="J239" i="43"/>
  <c r="J243" i="43"/>
  <c r="J30" i="43"/>
  <c r="J15" i="43"/>
  <c r="J291" i="43"/>
  <c r="J77" i="43"/>
  <c r="J341" i="43"/>
  <c r="J116" i="43"/>
  <c r="J132" i="43"/>
  <c r="J233" i="43"/>
  <c r="J333" i="43"/>
  <c r="J84" i="43"/>
  <c r="J282" i="43"/>
  <c r="J280" i="43"/>
  <c r="J53" i="43"/>
  <c r="J334" i="43"/>
  <c r="J90" i="43"/>
  <c r="J95" i="43"/>
  <c r="J212" i="43"/>
  <c r="J54" i="43"/>
  <c r="J311" i="43"/>
  <c r="J327" i="43"/>
  <c r="J238" i="43"/>
  <c r="J272" i="43"/>
  <c r="J276" i="43"/>
  <c r="J81" i="43"/>
  <c r="J198" i="43"/>
  <c r="J307" i="43"/>
  <c r="J93" i="43"/>
  <c r="J358" i="43"/>
  <c r="J133" i="43"/>
  <c r="I280" i="43"/>
  <c r="J316" i="43"/>
  <c r="J303" i="43"/>
  <c r="J101" i="43"/>
  <c r="I261" i="43"/>
  <c r="J265" i="43"/>
  <c r="J86" i="43"/>
  <c r="J351" i="43"/>
  <c r="J156" i="43"/>
  <c r="J161" i="43"/>
  <c r="J262" i="43"/>
  <c r="J71" i="43"/>
  <c r="J114" i="43"/>
  <c r="J146" i="43"/>
  <c r="J255" i="43"/>
  <c r="J305" i="43"/>
  <c r="J342" i="43"/>
  <c r="J180" i="43"/>
  <c r="J43" i="43"/>
  <c r="J324" i="43"/>
  <c r="J110" i="43"/>
  <c r="J374" i="43"/>
  <c r="J149" i="43"/>
  <c r="J297" i="43"/>
  <c r="J52" i="43"/>
  <c r="I264" i="43"/>
  <c r="J117" i="43"/>
  <c r="J169" i="43"/>
  <c r="J42" i="43"/>
  <c r="J263" i="43"/>
  <c r="I254" i="43"/>
  <c r="J337" i="43"/>
  <c r="J244" i="43"/>
  <c r="J142" i="43"/>
  <c r="J112" i="43"/>
  <c r="J278" i="43"/>
  <c r="J69" i="43"/>
  <c r="J135" i="43"/>
  <c r="I272" i="43"/>
  <c r="J185" i="43"/>
  <c r="J203" i="43"/>
  <c r="J75" i="43"/>
  <c r="J145" i="43"/>
  <c r="J296" i="43"/>
  <c r="J140" i="43"/>
  <c r="J41" i="43"/>
  <c r="J89" i="43"/>
  <c r="J354" i="43"/>
  <c r="J257" i="43"/>
  <c r="J294" i="43"/>
  <c r="J231" i="43"/>
  <c r="J159" i="43"/>
  <c r="J310" i="43"/>
  <c r="E310" i="43" s="1"/>
  <c r="J209" i="43"/>
  <c r="J98" i="43"/>
  <c r="J248" i="43"/>
  <c r="J168" i="43"/>
  <c r="J165" i="43"/>
  <c r="I267" i="43"/>
  <c r="J350" i="43"/>
  <c r="J7" i="43"/>
  <c r="J186" i="43"/>
  <c r="J63" i="43"/>
  <c r="J319" i="43"/>
  <c r="J73" i="43"/>
  <c r="J224" i="43"/>
  <c r="J181" i="43"/>
  <c r="J193" i="43"/>
  <c r="J232" i="43"/>
  <c r="J369" i="43"/>
  <c r="J201" i="43"/>
  <c r="J264" i="43"/>
  <c r="I255" i="43"/>
  <c r="J202" i="43"/>
  <c r="J219" i="43"/>
  <c r="J124" i="43"/>
  <c r="J178" i="43"/>
  <c r="J362" i="43"/>
  <c r="J355" i="43"/>
  <c r="J223" i="43"/>
  <c r="J106" i="43"/>
  <c r="J370" i="43"/>
  <c r="J290" i="43"/>
  <c r="J360" i="43"/>
  <c r="J375" i="43"/>
  <c r="J175" i="43"/>
  <c r="J163" i="43"/>
  <c r="J226" i="43"/>
  <c r="J329" i="43"/>
  <c r="I265" i="43"/>
  <c r="J284" i="43"/>
  <c r="J330" i="43"/>
  <c r="J300" i="43"/>
  <c r="J353" i="43"/>
  <c r="J266" i="43"/>
  <c r="I258" i="43"/>
  <c r="I271" i="43"/>
  <c r="J218" i="43"/>
  <c r="J253" i="43"/>
  <c r="J174" i="43"/>
  <c r="J228" i="43"/>
  <c r="J31" i="43"/>
  <c r="J141" i="43"/>
  <c r="J338" i="43"/>
  <c r="J122" i="43"/>
  <c r="J57" i="43"/>
  <c r="J356" i="43"/>
  <c r="J29" i="43"/>
  <c r="J211" i="43"/>
  <c r="J192" i="43"/>
  <c r="J377" i="43"/>
  <c r="J242" i="43"/>
  <c r="J16" i="43"/>
  <c r="I281" i="43"/>
  <c r="J366" i="43"/>
  <c r="J183" i="43"/>
  <c r="J270" i="43"/>
  <c r="J34" i="43"/>
  <c r="I276" i="43"/>
  <c r="I277" i="43"/>
  <c r="J251" i="43"/>
  <c r="J302" i="43"/>
  <c r="J240" i="43"/>
  <c r="J376" i="43"/>
  <c r="J148" i="43"/>
  <c r="J111" i="43"/>
  <c r="J306" i="43"/>
  <c r="J155" i="43"/>
  <c r="J107" i="43"/>
  <c r="J27" i="43"/>
  <c r="J196" i="43"/>
  <c r="J245" i="43"/>
  <c r="J225" i="43"/>
  <c r="J115" i="43"/>
  <c r="J275" i="43"/>
  <c r="J50" i="43"/>
  <c r="J314" i="43"/>
  <c r="J247" i="43"/>
  <c r="J332" i="43"/>
  <c r="J17" i="43"/>
  <c r="J36" i="43"/>
  <c r="I259" i="43"/>
  <c r="J131" i="43"/>
  <c r="J235" i="43"/>
  <c r="J269" i="43"/>
  <c r="J207" i="43"/>
  <c r="J277" i="43"/>
  <c r="J66" i="43"/>
  <c r="J323" i="43"/>
  <c r="J108" i="43"/>
  <c r="J139" i="43"/>
  <c r="J74" i="43"/>
  <c r="J357" i="43"/>
  <c r="J130" i="43"/>
  <c r="J64" i="43"/>
  <c r="J208" i="43"/>
  <c r="J197" i="43"/>
  <c r="J259" i="43"/>
  <c r="J32" i="43"/>
  <c r="J298" i="43"/>
  <c r="J55" i="43"/>
  <c r="I266" i="43"/>
  <c r="J18" i="43"/>
  <c r="I256" i="43"/>
  <c r="J6" i="43"/>
  <c r="J254" i="43"/>
  <c r="I268" i="43"/>
  <c r="J335" i="43"/>
  <c r="J273" i="43"/>
  <c r="J13" i="43"/>
  <c r="J214" i="43"/>
  <c r="J359" i="43"/>
  <c r="J45" i="43"/>
  <c r="J172" i="43"/>
  <c r="J123" i="43"/>
  <c r="J78" i="43"/>
  <c r="J229" i="43"/>
  <c r="J14" i="43"/>
  <c r="J241" i="43"/>
  <c r="J10" i="43"/>
  <c r="J292" i="43"/>
  <c r="J67" i="43"/>
  <c r="J331" i="43"/>
  <c r="J313" i="43"/>
  <c r="J85" i="43"/>
  <c r="J35" i="43"/>
  <c r="J102" i="43"/>
  <c r="I257" i="43"/>
  <c r="J268" i="43"/>
  <c r="J3" i="43"/>
  <c r="J285" i="43"/>
  <c r="J352" i="43"/>
  <c r="J339" i="43"/>
  <c r="J47" i="43"/>
  <c r="J4" i="43"/>
  <c r="J129" i="43"/>
  <c r="J210" i="43"/>
  <c r="E210" i="43" s="1"/>
  <c r="J189" i="43"/>
  <c r="J173" i="43"/>
  <c r="J144" i="43"/>
  <c r="J295" i="43"/>
  <c r="J213" i="43"/>
  <c r="J258" i="43"/>
  <c r="J44" i="43"/>
  <c r="J308" i="43"/>
  <c r="J83" i="43"/>
  <c r="J348" i="43"/>
  <c r="J363" i="43"/>
  <c r="J184" i="43"/>
  <c r="J51" i="43"/>
  <c r="J217" i="43"/>
  <c r="J281" i="43"/>
  <c r="I253" i="43"/>
  <c r="J19" i="43"/>
  <c r="J301" i="43"/>
  <c r="J368" i="43"/>
  <c r="J11" i="43"/>
  <c r="J113" i="43"/>
  <c r="J20" i="43"/>
  <c r="J343" i="43"/>
  <c r="J326" i="43"/>
  <c r="J205" i="43"/>
  <c r="J190" i="43"/>
  <c r="J194" i="43"/>
  <c r="J361" i="43"/>
  <c r="J312" i="43"/>
  <c r="J274" i="43"/>
  <c r="J60" i="43"/>
  <c r="J325" i="43"/>
  <c r="J100" i="43"/>
  <c r="J364" i="43"/>
  <c r="I273" i="43"/>
  <c r="J250" i="43"/>
  <c r="J68" i="43"/>
  <c r="J287" i="43"/>
  <c r="G95" i="43" a="1"/>
  <c r="G95" i="43" s="1"/>
  <c r="G26" i="43" a="1"/>
  <c r="G26" i="43" s="1"/>
  <c r="G179" i="43" a="1"/>
  <c r="G179" i="43" s="1"/>
  <c r="G163" i="43" a="1"/>
  <c r="G163" i="43" s="1"/>
  <c r="G65" i="43" a="1"/>
  <c r="G65" i="43" s="1"/>
  <c r="G231" i="43" a="1"/>
  <c r="G231" i="43" s="1"/>
  <c r="G132" i="43" a="1"/>
  <c r="G132" i="43" s="1"/>
  <c r="G50" i="43" a="1"/>
  <c r="G50" i="43" s="1"/>
  <c r="G350" i="43" a="1"/>
  <c r="G350" i="43" s="1"/>
  <c r="G233" i="43" a="1"/>
  <c r="G233" i="43" s="1"/>
  <c r="G69" i="43" a="1"/>
  <c r="G69" i="43" s="1"/>
  <c r="G225" i="43" a="1"/>
  <c r="G225" i="43" s="1"/>
  <c r="G38" i="43" a="1"/>
  <c r="G38" i="43" s="1"/>
  <c r="G175" i="43" a="1"/>
  <c r="G175" i="43" s="1"/>
  <c r="G254" i="43" a="1"/>
  <c r="G254" i="43" s="1"/>
  <c r="G155" i="43" a="1"/>
  <c r="G155" i="43" s="1"/>
  <c r="G206" i="43" a="1"/>
  <c r="G206" i="43" s="1"/>
  <c r="G108" i="43" a="1"/>
  <c r="G108" i="43" s="1"/>
  <c r="G227" i="43" a="1"/>
  <c r="G227" i="43" s="1"/>
  <c r="G325" i="43" a="1"/>
  <c r="G325" i="43" s="1"/>
  <c r="G114" i="43" a="1"/>
  <c r="G114" i="43" s="1"/>
  <c r="G196" i="43" a="1"/>
  <c r="G196" i="43" s="1"/>
  <c r="G81" i="43" a="1"/>
  <c r="G81" i="43" s="1"/>
  <c r="G280" i="43" a="1"/>
  <c r="G280" i="43" s="1"/>
  <c r="G148" i="43" a="1"/>
  <c r="G148" i="43" s="1"/>
  <c r="G67" i="43" a="1"/>
  <c r="G67" i="43" s="1"/>
  <c r="G285" i="43" a="1"/>
  <c r="G285" i="43" s="1"/>
  <c r="G249" i="43" a="1"/>
  <c r="G249" i="43" s="1"/>
  <c r="G85" i="43" a="1"/>
  <c r="G85" i="43" s="1"/>
  <c r="G128" i="43" a="1"/>
  <c r="G128" i="43" s="1"/>
  <c r="G71" i="43" a="1"/>
  <c r="G71" i="43" s="1"/>
  <c r="G324" i="43" a="1"/>
  <c r="G324" i="43" s="1"/>
  <c r="G270" i="43" a="1"/>
  <c r="G270" i="43" s="1"/>
  <c r="G172" i="43" a="1"/>
  <c r="G172" i="43" s="1"/>
  <c r="G223" i="43" a="1"/>
  <c r="G223" i="43" s="1"/>
  <c r="G124" i="43" a="1"/>
  <c r="G124" i="43" s="1"/>
  <c r="G162" i="43" a="1"/>
  <c r="G162" i="43" s="1"/>
  <c r="G341" i="43" a="1"/>
  <c r="G341" i="43" s="1"/>
  <c r="G212" i="43" a="1"/>
  <c r="G212" i="43" s="1"/>
  <c r="G229" i="43" a="1"/>
  <c r="G229" i="43" s="1"/>
  <c r="G131" i="43" a="1"/>
  <c r="G131" i="43" s="1"/>
  <c r="G330" i="43" a="1"/>
  <c r="G330" i="43" s="1"/>
  <c r="G165" i="43" a="1"/>
  <c r="G165" i="43" s="1"/>
  <c r="G83" i="43" a="1"/>
  <c r="G83" i="43" s="1"/>
  <c r="G198" i="43" a="1"/>
  <c r="G198" i="43" s="1"/>
  <c r="G266" i="43" a="1"/>
  <c r="G266" i="43" s="1"/>
  <c r="G102" i="43" a="1"/>
  <c r="G102" i="43" s="1"/>
  <c r="G342" i="43" a="1"/>
  <c r="G342" i="43" s="1"/>
  <c r="G137" i="43" a="1"/>
  <c r="G137" i="43" s="1"/>
  <c r="G243" i="43" a="1"/>
  <c r="G243" i="43" s="1"/>
  <c r="G287" i="43" a="1"/>
  <c r="G287" i="43" s="1"/>
  <c r="G189" i="43" a="1"/>
  <c r="G189" i="43" s="1"/>
  <c r="G239" i="43" a="1"/>
  <c r="G239" i="43" s="1"/>
  <c r="G141" i="43" a="1"/>
  <c r="G141" i="43" s="1"/>
  <c r="G60" i="43" a="1"/>
  <c r="G60" i="43" s="1"/>
  <c r="G358" i="43" a="1"/>
  <c r="G358" i="43" s="1"/>
  <c r="G262" i="43" a="1"/>
  <c r="G262" i="43" s="1"/>
  <c r="G245" i="43" a="1"/>
  <c r="G245" i="43" s="1"/>
  <c r="G147" i="43" a="1"/>
  <c r="G147" i="43" s="1"/>
  <c r="G44" i="43" a="1"/>
  <c r="G44" i="43" s="1"/>
  <c r="G181" i="43" a="1"/>
  <c r="G181" i="43" s="1"/>
  <c r="G100" i="43" a="1"/>
  <c r="G100" i="43" s="1"/>
  <c r="G304" i="43" a="1"/>
  <c r="G304" i="43" s="1"/>
  <c r="G282" i="43" a="1"/>
  <c r="G282" i="43" s="1"/>
  <c r="G118" i="43" a="1"/>
  <c r="G118" i="43" s="1"/>
  <c r="G294" i="43" a="1"/>
  <c r="G294" i="43" s="1"/>
  <c r="G153" i="43" a="1"/>
  <c r="G153" i="43" s="1"/>
  <c r="G195" i="43" a="1"/>
  <c r="G195" i="43" s="1"/>
  <c r="G336" i="43" a="1"/>
  <c r="G336" i="43" s="1"/>
  <c r="G205" i="43" a="1"/>
  <c r="G205" i="43" s="1"/>
  <c r="G256" i="43" a="1"/>
  <c r="G256" i="43" s="1"/>
  <c r="G158" i="43" a="1"/>
  <c r="G158" i="43" s="1"/>
  <c r="G77" i="43" a="1"/>
  <c r="G77" i="43" s="1"/>
  <c r="G45" i="43" a="1"/>
  <c r="G45" i="43" s="1"/>
  <c r="G144" i="43" a="1"/>
  <c r="G144" i="43" s="1"/>
  <c r="G295" i="43" a="1"/>
  <c r="G295" i="43" s="1"/>
  <c r="G180" i="43" a="1"/>
  <c r="G180" i="43" s="1"/>
  <c r="G349" i="43" a="1"/>
  <c r="G349" i="43" s="1"/>
  <c r="G214" i="43" a="1"/>
  <c r="G214" i="43" s="1"/>
  <c r="G116" i="43" a="1"/>
  <c r="G116" i="43" s="1"/>
  <c r="G339" i="43" a="1"/>
  <c r="G339" i="43" s="1"/>
  <c r="G299" i="43" a="1"/>
  <c r="G299" i="43" s="1"/>
  <c r="G151" i="43" a="1"/>
  <c r="G151" i="43" s="1"/>
  <c r="G53" i="43" a="1"/>
  <c r="G53" i="43" s="1"/>
  <c r="G186" i="43" a="1"/>
  <c r="G186" i="43" s="1"/>
  <c r="G39" i="43" a="1"/>
  <c r="G39" i="43" s="1"/>
  <c r="G354" i="43" a="1"/>
  <c r="G354" i="43" s="1"/>
  <c r="G222" i="43" a="1"/>
  <c r="G222" i="43" s="1"/>
  <c r="G272" i="43" a="1"/>
  <c r="G272" i="43" s="1"/>
  <c r="G174" i="43" a="1"/>
  <c r="G174" i="43" s="1"/>
  <c r="G93" i="43" a="1"/>
  <c r="G93" i="43" s="1"/>
  <c r="G61" i="43" a="1"/>
  <c r="G61" i="43" s="1"/>
  <c r="G308" i="43" a="1"/>
  <c r="G308" i="43" s="1"/>
  <c r="G311" i="43" a="1"/>
  <c r="G311" i="43" s="1"/>
  <c r="G197" i="43" a="1"/>
  <c r="G197" i="43" s="1"/>
  <c r="G235" i="43" a="1"/>
  <c r="G235" i="43" s="1"/>
  <c r="G264" i="43" a="1"/>
  <c r="G264" i="43" s="1"/>
  <c r="G133" i="43" a="1"/>
  <c r="G133" i="43" s="1"/>
  <c r="G159" i="43" a="1"/>
  <c r="G159" i="43" s="1"/>
  <c r="G316" i="43" a="1"/>
  <c r="G316" i="43" s="1"/>
  <c r="G168" i="43" a="1"/>
  <c r="G168" i="43" s="1"/>
  <c r="G86" i="43" a="1"/>
  <c r="G86" i="43" s="1"/>
  <c r="G219" i="43" a="1"/>
  <c r="G219" i="43" s="1"/>
  <c r="G55" i="43" a="1"/>
  <c r="G55" i="43" s="1"/>
  <c r="G76" i="43" a="1"/>
  <c r="G76" i="43" s="1"/>
  <c r="G321" i="43" a="1"/>
  <c r="G321" i="43" s="1"/>
  <c r="G289" i="43" a="1"/>
  <c r="G289" i="43" s="1"/>
  <c r="G191" i="43" a="1"/>
  <c r="G191" i="43" s="1"/>
  <c r="G110" i="43" a="1"/>
  <c r="G110" i="43" s="1"/>
  <c r="G78" i="43" a="1"/>
  <c r="G78" i="43" s="1"/>
  <c r="G130" i="43" a="1"/>
  <c r="G130" i="43" s="1"/>
  <c r="G377" i="43" a="1"/>
  <c r="G377" i="43" s="1"/>
  <c r="G213" i="43" a="1"/>
  <c r="G213" i="43" s="1"/>
  <c r="G367" i="43" a="1"/>
  <c r="G367" i="43" s="1"/>
  <c r="G347" i="43" a="1"/>
  <c r="G347" i="43" s="1"/>
  <c r="G166" i="43" a="1"/>
  <c r="G166" i="43" s="1"/>
  <c r="G307" i="43" a="1"/>
  <c r="G307" i="43" s="1"/>
  <c r="G332" i="43" a="1"/>
  <c r="G332" i="43" s="1"/>
  <c r="G201" i="43" a="1"/>
  <c r="G201" i="43" s="1"/>
  <c r="G136" i="43" a="1"/>
  <c r="G136" i="43" s="1"/>
  <c r="G236" i="43" a="1"/>
  <c r="G236" i="43" s="1"/>
  <c r="G72" i="43" a="1"/>
  <c r="G72" i="43" s="1"/>
  <c r="G241" i="43" a="1"/>
  <c r="G241" i="43" s="1"/>
  <c r="G309" i="43" a="1"/>
  <c r="G309" i="43" s="1"/>
  <c r="G305" i="43" a="1"/>
  <c r="G305" i="43" s="1"/>
  <c r="G207" i="43" a="1"/>
  <c r="G207" i="43" s="1"/>
  <c r="G127" i="43" a="1"/>
  <c r="G127" i="43" s="1"/>
  <c r="G10" i="43" a="1"/>
  <c r="G10" i="43" s="1"/>
  <c r="G267" i="43" a="1"/>
  <c r="G267" i="43" s="1"/>
  <c r="G164" i="43" a="1"/>
  <c r="G164" i="43" s="1"/>
  <c r="G343" i="43" a="1"/>
  <c r="G343" i="43" s="1"/>
  <c r="G119" i="43" a="1"/>
  <c r="G119" i="43" s="1"/>
  <c r="G361" i="43" a="1"/>
  <c r="G361" i="43" s="1"/>
  <c r="G57" i="43" a="1"/>
  <c r="G57" i="43" s="1"/>
  <c r="G297" i="43" a="1"/>
  <c r="G297" i="43" s="1"/>
  <c r="G87" i="43" a="1"/>
  <c r="G87" i="43" s="1"/>
  <c r="G298" i="43" a="1"/>
  <c r="G298" i="43" s="1"/>
  <c r="G104" i="43" a="1"/>
  <c r="G104" i="43" s="1"/>
  <c r="G68" i="43" a="1"/>
  <c r="G68" i="43" s="1"/>
  <c r="G253" i="43" a="1"/>
  <c r="G253" i="43" s="1"/>
  <c r="G204" i="43" a="1"/>
  <c r="G204" i="43" s="1"/>
  <c r="G203" i="43" a="1"/>
  <c r="G203" i="43" s="1"/>
  <c r="G217" i="43" a="1"/>
  <c r="G217" i="43" s="1"/>
  <c r="G51" i="43" a="1"/>
  <c r="G51" i="43" s="1"/>
  <c r="G216" i="43" a="1"/>
  <c r="G216" i="43" s="1"/>
  <c r="G314" i="43" a="1"/>
  <c r="G314" i="43" s="1"/>
  <c r="G278" i="43" a="1"/>
  <c r="G278" i="43" s="1"/>
  <c r="G82" i="43" a="1"/>
  <c r="G82" i="43" s="1"/>
  <c r="G37" i="43" a="1"/>
  <c r="G37" i="43" s="1"/>
  <c r="G344" i="43" a="1"/>
  <c r="G344" i="43" s="1"/>
  <c r="G98" i="43" a="1"/>
  <c r="G98" i="43" s="1"/>
  <c r="G149" i="43" a="1"/>
  <c r="G149" i="43" s="1"/>
  <c r="G328" i="43" a="1"/>
  <c r="G328" i="43" s="1"/>
  <c r="G135" i="43" a="1"/>
  <c r="G135" i="43" s="1"/>
  <c r="G374" i="43" a="1"/>
  <c r="G374" i="43" s="1"/>
  <c r="G313" i="43" a="1"/>
  <c r="G313" i="43" s="1"/>
  <c r="G169" i="43" a="1"/>
  <c r="G169" i="43" s="1"/>
  <c r="G268" i="43" a="1"/>
  <c r="G268" i="43" s="1"/>
  <c r="G120" i="43" a="1"/>
  <c r="G120" i="43" s="1"/>
  <c r="G360" i="43" a="1"/>
  <c r="G360" i="43" s="1"/>
  <c r="G103" i="43" a="1"/>
  <c r="G103" i="43" s="1"/>
  <c r="G190" i="43" a="1"/>
  <c r="G190" i="43" s="1"/>
  <c r="G327" i="43" a="1"/>
  <c r="G327" i="43" s="1"/>
  <c r="G134" i="43" a="1"/>
  <c r="G134" i="43" s="1"/>
  <c r="G42" i="43" a="1"/>
  <c r="G42" i="43" s="1"/>
  <c r="G375" i="43" a="1"/>
  <c r="G375" i="43" s="1"/>
  <c r="G184" i="43" a="1"/>
  <c r="G184" i="43" s="1"/>
  <c r="G183" i="43" a="1"/>
  <c r="G183" i="43" s="1"/>
  <c r="G170" i="43" a="1"/>
  <c r="G170" i="43" s="1"/>
  <c r="G292" i="43" a="1"/>
  <c r="G292" i="43" s="1"/>
  <c r="G365" i="43" a="1"/>
  <c r="G365" i="43" s="1"/>
  <c r="G230" i="43" a="1"/>
  <c r="G230" i="43" s="1"/>
  <c r="G238" i="43" a="1"/>
  <c r="G238" i="43" s="1"/>
  <c r="G363" i="43" a="1"/>
  <c r="G363" i="43" s="1"/>
  <c r="G182" i="43" a="1"/>
  <c r="G182" i="43" s="1"/>
  <c r="G210" i="43" a="1"/>
  <c r="G210" i="43" s="1"/>
  <c r="G366" i="43" a="1"/>
  <c r="G366" i="43" s="1"/>
  <c r="G234" i="43" a="1"/>
  <c r="G234" i="43" s="1"/>
  <c r="G152" i="43" a="1"/>
  <c r="G152" i="43" s="1"/>
  <c r="G269" i="43" a="1"/>
  <c r="G269" i="43" s="1"/>
  <c r="G88" i="43" a="1"/>
  <c r="G88" i="43" s="1"/>
  <c r="G194" i="43" a="1"/>
  <c r="G194" i="43" s="1"/>
  <c r="G310" i="43" a="1"/>
  <c r="G310" i="43" s="1"/>
  <c r="G322" i="43" a="1"/>
  <c r="G322" i="43" s="1"/>
  <c r="G224" i="43" a="1"/>
  <c r="G224" i="43" s="1"/>
  <c r="G143" i="43" a="1"/>
  <c r="G143" i="43" s="1"/>
  <c r="G111" i="43" a="1"/>
  <c r="G111" i="43" s="1"/>
  <c r="G251" i="43" a="1"/>
  <c r="G251" i="43" s="1"/>
  <c r="G246" i="43" a="1"/>
  <c r="G246" i="43" s="1"/>
  <c r="G192" i="43" a="1"/>
  <c r="G192" i="43" s="1"/>
  <c r="G348" i="43" a="1"/>
  <c r="G348" i="43" s="1"/>
  <c r="G199" i="43" a="1"/>
  <c r="G199" i="43" s="1"/>
  <c r="G211" i="43" a="1"/>
  <c r="G211" i="43" s="1"/>
  <c r="G351" i="43" a="1"/>
  <c r="G351" i="43" s="1"/>
  <c r="G250" i="43" a="1"/>
  <c r="G250" i="43" s="1"/>
  <c r="G185" i="43" a="1"/>
  <c r="G185" i="43" s="1"/>
  <c r="G302" i="43" a="1"/>
  <c r="G302" i="43" s="1"/>
  <c r="G105" i="43" a="1"/>
  <c r="G105" i="43" s="1"/>
  <c r="G145" i="43" a="1"/>
  <c r="G145" i="43" s="1"/>
  <c r="G41" i="43" a="1"/>
  <c r="G41" i="43" s="1"/>
  <c r="G355" i="43" a="1"/>
  <c r="G355" i="43" s="1"/>
  <c r="G240" i="43" a="1"/>
  <c r="G240" i="43" s="1"/>
  <c r="G160" i="43" a="1"/>
  <c r="G160" i="43" s="1"/>
  <c r="G293" i="43" a="1"/>
  <c r="G293" i="43" s="1"/>
  <c r="G54" i="43" a="1"/>
  <c r="G54" i="43" s="1"/>
  <c r="G353" i="43" a="1"/>
  <c r="G353" i="43" s="1"/>
  <c r="G263" i="43" a="1"/>
  <c r="G263" i="43" s="1"/>
  <c r="G340" i="43" a="1"/>
  <c r="G340" i="43" s="1"/>
  <c r="G317" i="43" a="1"/>
  <c r="G317" i="43" s="1"/>
  <c r="G215" i="43" a="1"/>
  <c r="G215" i="43" s="1"/>
  <c r="G35" i="43" a="1"/>
  <c r="G35" i="43" s="1"/>
  <c r="G255" i="43" a="1"/>
  <c r="G255" i="43" s="1"/>
  <c r="G284" i="43" a="1"/>
  <c r="G284" i="43" s="1"/>
  <c r="G202" i="43" a="1"/>
  <c r="G202" i="43" s="1"/>
  <c r="G319" i="43" a="1"/>
  <c r="G319" i="43" s="1"/>
  <c r="G121" i="43" a="1"/>
  <c r="G121" i="43" s="1"/>
  <c r="G40" i="43" a="1"/>
  <c r="G40" i="43" s="1"/>
  <c r="G74" i="43" a="1"/>
  <c r="G74" i="43" s="1"/>
  <c r="G92" i="43" a="1"/>
  <c r="G92" i="43" s="1"/>
  <c r="G257" i="43" a="1"/>
  <c r="G257" i="43" s="1"/>
  <c r="G176" i="43" a="1"/>
  <c r="G176" i="43" s="1"/>
  <c r="G261" i="43" a="1"/>
  <c r="G261" i="43" s="1"/>
  <c r="G47" i="43" a="1"/>
  <c r="G47" i="43" s="1"/>
  <c r="G370" i="43" a="1"/>
  <c r="G370" i="43" s="1"/>
  <c r="G279" i="43" a="1"/>
  <c r="G279" i="43" s="1"/>
  <c r="G276" i="43" a="1"/>
  <c r="G276" i="43" s="1"/>
  <c r="G318" i="43" a="1"/>
  <c r="G318" i="43" s="1"/>
  <c r="G232" i="43" a="1"/>
  <c r="G232" i="43" s="1"/>
  <c r="G84" i="43" a="1"/>
  <c r="G84" i="43" s="1"/>
  <c r="G258" i="43" a="1"/>
  <c r="G258" i="43" s="1"/>
  <c r="G300" i="43" a="1"/>
  <c r="G300" i="43" s="1"/>
  <c r="G218" i="43" a="1"/>
  <c r="G218" i="43" s="1"/>
  <c r="G335" i="43" a="1"/>
  <c r="G335" i="43" s="1"/>
  <c r="G138" i="43" a="1"/>
  <c r="G138" i="43" s="1"/>
  <c r="G56" i="43" a="1"/>
  <c r="G56" i="43" s="1"/>
  <c r="G90" i="43" a="1"/>
  <c r="G90" i="43" s="1"/>
  <c r="G291" i="43" a="1"/>
  <c r="G291" i="43" s="1"/>
  <c r="G273" i="43" a="1"/>
  <c r="G273" i="43" s="1"/>
  <c r="G193" i="43" a="1"/>
  <c r="G193" i="43" s="1"/>
  <c r="G46" i="43" a="1"/>
  <c r="G46" i="43" s="1"/>
  <c r="G64" i="43" a="1"/>
  <c r="G64" i="43" s="1"/>
  <c r="G109" i="43" a="1"/>
  <c r="G109" i="43" s="1"/>
  <c r="G296" i="43" a="1"/>
  <c r="G296" i="43" s="1"/>
  <c r="G228" i="43" a="1"/>
  <c r="G228" i="43" s="1"/>
  <c r="G369" i="43" a="1"/>
  <c r="G369" i="43" s="1"/>
  <c r="G248" i="43" a="1"/>
  <c r="G248" i="43" s="1"/>
  <c r="G101" i="43" a="1"/>
  <c r="G101" i="43" s="1"/>
  <c r="G260" i="43" a="1"/>
  <c r="G260" i="43" s="1"/>
  <c r="G333" i="43" a="1"/>
  <c r="G333" i="43" s="1"/>
  <c r="G301" i="43" a="1"/>
  <c r="G301" i="43" s="1"/>
  <c r="G352" i="43" a="1"/>
  <c r="G352" i="43" s="1"/>
  <c r="G154" i="43" a="1"/>
  <c r="G154" i="43" s="1"/>
  <c r="G73" i="43" a="1"/>
  <c r="G73" i="43" s="1"/>
  <c r="G107" i="43" a="1"/>
  <c r="G107" i="43" s="1"/>
  <c r="G177" i="43" a="1"/>
  <c r="G177" i="43" s="1"/>
  <c r="G290" i="43" a="1"/>
  <c r="G290" i="43" s="1"/>
  <c r="G209" i="43" a="1"/>
  <c r="G209" i="43" s="1"/>
  <c r="G63" i="43" a="1"/>
  <c r="G63" i="43" s="1"/>
  <c r="G80" i="43" a="1"/>
  <c r="G80" i="43" s="1"/>
  <c r="G373" i="43" a="1"/>
  <c r="G373" i="43" s="1"/>
  <c r="G312" i="43" a="1"/>
  <c r="G312" i="43" s="1"/>
  <c r="G49" i="43" a="1"/>
  <c r="G49" i="43" s="1"/>
  <c r="G338" i="43" a="1"/>
  <c r="G338" i="43" s="1"/>
  <c r="G265" i="43" a="1"/>
  <c r="G265" i="43" s="1"/>
  <c r="G117" i="43" a="1"/>
  <c r="G117" i="43" s="1"/>
  <c r="G277" i="43" a="1"/>
  <c r="G277" i="43" s="1"/>
  <c r="G334" i="43" a="1"/>
  <c r="G334" i="43" s="1"/>
  <c r="G271" i="43" a="1"/>
  <c r="G271" i="43" s="1"/>
  <c r="G368" i="43" a="1"/>
  <c r="G368" i="43" s="1"/>
  <c r="G171" i="43" a="1"/>
  <c r="G171" i="43" s="1"/>
  <c r="G89" i="43" a="1"/>
  <c r="G89" i="43" s="1"/>
  <c r="G123" i="43" a="1"/>
  <c r="G123" i="43" s="1"/>
  <c r="G178" i="43" a="1"/>
  <c r="G178" i="43" s="1"/>
  <c r="G306" i="43" a="1"/>
  <c r="G306" i="43" s="1"/>
  <c r="G226" i="43" a="1"/>
  <c r="G226" i="43" s="1"/>
  <c r="G79" i="43" a="1"/>
  <c r="G79" i="43" s="1"/>
  <c r="G97" i="43" a="1"/>
  <c r="G97" i="43" s="1"/>
  <c r="G359" i="43" a="1"/>
  <c r="G359" i="43" s="1"/>
  <c r="G329" i="43" a="1"/>
  <c r="G329" i="43" s="1"/>
  <c r="G66" i="43" a="1"/>
  <c r="G66" i="43" s="1"/>
  <c r="G208" i="43" a="1"/>
  <c r="G208" i="43" s="1"/>
  <c r="G281" i="43" a="1"/>
  <c r="G281" i="43" s="1"/>
  <c r="G150" i="43" a="1"/>
  <c r="G150" i="43" s="1"/>
  <c r="G34" i="43" a="1"/>
  <c r="G34" i="43" s="1"/>
  <c r="G320" i="43" a="1"/>
  <c r="G320" i="43" s="1"/>
  <c r="G142" i="43" a="1"/>
  <c r="G142" i="43" s="1"/>
  <c r="G303" i="43" a="1"/>
  <c r="G303" i="43" s="1"/>
  <c r="G187" i="43" a="1"/>
  <c r="G187" i="43" s="1"/>
  <c r="G106" i="43" a="1"/>
  <c r="G106" i="43" s="1"/>
  <c r="G140" i="43" a="1"/>
  <c r="G140" i="43" s="1"/>
  <c r="G58" i="43" a="1"/>
  <c r="G58" i="43" s="1"/>
  <c r="G323" i="43" a="1"/>
  <c r="G323" i="43" s="1"/>
  <c r="G242" i="43" a="1"/>
  <c r="G242" i="43" s="1"/>
  <c r="G96" i="43" a="1"/>
  <c r="G96" i="43" s="1"/>
  <c r="G113" i="43" a="1"/>
  <c r="G113" i="43" s="1"/>
  <c r="G376" i="43" a="1"/>
  <c r="G376" i="43" s="1"/>
  <c r="G345" i="43" a="1"/>
  <c r="G345" i="43" s="1"/>
  <c r="G99" i="43" a="1"/>
  <c r="G99" i="43" s="1"/>
  <c r="G161" i="43" a="1"/>
  <c r="G161" i="43" s="1"/>
  <c r="G331" i="43" a="1"/>
  <c r="G331" i="43" s="1"/>
  <c r="G167" i="43" a="1"/>
  <c r="G167" i="43" s="1"/>
  <c r="G36" i="43" a="1"/>
  <c r="G36" i="43" s="1"/>
  <c r="G337" i="43" a="1"/>
  <c r="G337" i="43" s="1"/>
  <c r="G357" i="43" a="1"/>
  <c r="G357" i="43" s="1"/>
  <c r="G288" i="43" a="1"/>
  <c r="G288" i="43" s="1"/>
  <c r="G221" i="43" a="1"/>
  <c r="G221" i="43" s="1"/>
  <c r="G122" i="43" a="1"/>
  <c r="G122" i="43" s="1"/>
  <c r="G156" i="43" a="1"/>
  <c r="G156" i="43" s="1"/>
  <c r="G75" i="43" a="1"/>
  <c r="G75" i="43" s="1"/>
  <c r="G43" i="43" a="1"/>
  <c r="G43" i="43" s="1"/>
  <c r="G259" i="43" a="1"/>
  <c r="G259" i="43" s="1"/>
  <c r="G112" i="43" a="1"/>
  <c r="G112" i="43" s="1"/>
  <c r="G247" i="43" a="1"/>
  <c r="G247" i="43" s="1"/>
  <c r="G146" i="43" a="1"/>
  <c r="G146" i="43" s="1"/>
  <c r="G48" i="43" a="1"/>
  <c r="G48" i="43" s="1"/>
  <c r="G362" i="43" a="1"/>
  <c r="G362" i="43" s="1"/>
  <c r="G115" i="43" a="1"/>
  <c r="G115" i="43" s="1"/>
  <c r="G244" i="43" a="1"/>
  <c r="G244" i="43" s="1"/>
  <c r="G364" i="43" a="1"/>
  <c r="G364" i="43" s="1"/>
  <c r="G200" i="43" a="1"/>
  <c r="G200" i="43" s="1"/>
  <c r="G52" i="43" a="1"/>
  <c r="G52" i="43" s="1"/>
  <c r="G59" i="43" a="1"/>
  <c r="G59" i="43" s="1"/>
  <c r="G326" i="43" a="1"/>
  <c r="G326" i="43" s="1"/>
  <c r="G356" i="43" a="1"/>
  <c r="G356" i="43" s="1"/>
  <c r="G237" i="43" a="1"/>
  <c r="G237" i="43" s="1"/>
  <c r="G139" i="43" a="1"/>
  <c r="G139" i="43" s="1"/>
  <c r="G173" i="43" a="1"/>
  <c r="G173" i="43" s="1"/>
  <c r="G91" i="43" a="1"/>
  <c r="G91" i="43" s="1"/>
  <c r="G274" i="43" a="1"/>
  <c r="G274" i="43" s="1"/>
  <c r="G275" i="43" a="1"/>
  <c r="G275" i="43" s="1"/>
  <c r="G129" i="43" a="1"/>
  <c r="G129" i="43" s="1"/>
  <c r="G5" i="43" a="1"/>
  <c r="G5" i="43" s="1"/>
  <c r="G22" i="43" a="1"/>
  <c r="G22" i="43" s="1"/>
  <c r="G16" i="43" a="1"/>
  <c r="G16" i="43" s="1"/>
  <c r="G9" i="43" a="1"/>
  <c r="G9" i="43" s="1"/>
  <c r="G12" i="43" a="1"/>
  <c r="G12" i="43" s="1"/>
  <c r="G11" i="43" a="1"/>
  <c r="G11" i="43" s="1"/>
  <c r="G28" i="43" a="1"/>
  <c r="G28" i="43" s="1"/>
  <c r="G8" i="43" a="1"/>
  <c r="G8" i="43" s="1"/>
  <c r="G15" i="43" a="1"/>
  <c r="G15" i="43" s="1"/>
  <c r="G29" i="43" a="1"/>
  <c r="G29" i="43" s="1"/>
  <c r="G18" i="43" a="1"/>
  <c r="G18" i="43" s="1"/>
  <c r="G17" i="43" a="1"/>
  <c r="G17" i="43" s="1"/>
  <c r="G20" i="43" a="1"/>
  <c r="G20" i="43" s="1"/>
  <c r="G31" i="43" a="1"/>
  <c r="G31" i="43" s="1"/>
  <c r="G24" i="43" a="1"/>
  <c r="G24" i="43" s="1"/>
  <c r="G13" i="43" a="1"/>
  <c r="G13" i="43" s="1"/>
  <c r="G27" i="43" a="1"/>
  <c r="G27" i="43" s="1"/>
  <c r="G19" i="43" a="1"/>
  <c r="G19" i="43" s="1"/>
  <c r="G3" i="43" a="1"/>
  <c r="G3" i="43" s="1"/>
  <c r="G21" i="43" a="1"/>
  <c r="G21" i="43" s="1"/>
  <c r="G4" i="43" a="1"/>
  <c r="G4" i="43" s="1"/>
  <c r="G23" i="43" a="1"/>
  <c r="G23" i="43" s="1"/>
  <c r="G30" i="43" a="1"/>
  <c r="G30" i="43" s="1"/>
  <c r="G25" i="43" a="1"/>
  <c r="G25" i="43" s="1"/>
  <c r="G6" i="43" a="1"/>
  <c r="G6" i="43" s="1"/>
  <c r="G14" i="43" a="1"/>
  <c r="G14" i="43" s="1"/>
  <c r="G7" i="43" a="1"/>
  <c r="G7" i="43" s="1"/>
  <c r="G32" i="43" a="1"/>
  <c r="G32" i="43" s="1"/>
  <c r="N99" i="43"/>
  <c r="E2" i="43"/>
  <c r="M126" i="43"/>
  <c r="F149" i="43" a="1"/>
  <c r="F149" i="43" s="1"/>
  <c r="F314" i="43" a="1"/>
  <c r="F314" i="43" s="1"/>
  <c r="F333" i="43" a="1"/>
  <c r="F333" i="43" s="1"/>
  <c r="F96" i="43" a="1"/>
  <c r="F96" i="43" s="1"/>
  <c r="F308" i="43" a="1"/>
  <c r="F308" i="43" s="1"/>
  <c r="F334" i="43" a="1"/>
  <c r="F334" i="43" s="1"/>
  <c r="F143" i="43" a="1"/>
  <c r="F143" i="43" s="1"/>
  <c r="F366" i="43" a="1"/>
  <c r="F366" i="43" s="1"/>
  <c r="F335" i="43" a="1"/>
  <c r="F335" i="43" s="1"/>
  <c r="F152" i="43" a="1"/>
  <c r="F152" i="43" s="1"/>
  <c r="F359" i="43" a="1"/>
  <c r="F359" i="43" s="1"/>
  <c r="F145" i="43" a="1"/>
  <c r="F145" i="43" s="1"/>
  <c r="F352" i="43" a="1"/>
  <c r="F352" i="43" s="1"/>
  <c r="F20" i="43" a="1"/>
  <c r="F20" i="43" s="1"/>
  <c r="F154" i="43" a="1"/>
  <c r="F154" i="43" s="1"/>
  <c r="F323" i="43" a="1"/>
  <c r="F323" i="43" s="1"/>
  <c r="F312" i="43" a="1"/>
  <c r="F312" i="43" s="1"/>
  <c r="F147" i="43" a="1"/>
  <c r="F147" i="43" s="1"/>
  <c r="F338" i="43" a="1"/>
  <c r="F338" i="43" s="1"/>
  <c r="F24" i="43" a="1"/>
  <c r="F24" i="43" s="1"/>
  <c r="F102" i="43" a="1"/>
  <c r="F102" i="43" s="1"/>
  <c r="F103" i="43" a="1"/>
  <c r="F103" i="43" s="1"/>
  <c r="F278" i="43" a="1"/>
  <c r="F278" i="43" s="1"/>
  <c r="F104" i="43" a="1"/>
  <c r="F104" i="43" s="1"/>
  <c r="F279" i="43" a="1"/>
  <c r="F279" i="43" s="1"/>
  <c r="F341" i="43" a="1"/>
  <c r="F341" i="43" s="1"/>
  <c r="F151" i="43" a="1"/>
  <c r="F151" i="43" s="1"/>
  <c r="F374" i="43" a="1"/>
  <c r="F374" i="43" s="1"/>
  <c r="F342" i="43" a="1"/>
  <c r="F342" i="43" s="1"/>
  <c r="F98" i="43" a="1"/>
  <c r="F98" i="43" s="1"/>
  <c r="F367" i="43" a="1"/>
  <c r="F367" i="43" s="1"/>
  <c r="F292" i="43" a="1"/>
  <c r="F292" i="43" s="1"/>
  <c r="F153" i="43" a="1"/>
  <c r="F153" i="43" s="1"/>
  <c r="F360" i="43" a="1"/>
  <c r="F360" i="43" s="1"/>
  <c r="F344" i="43" a="1"/>
  <c r="F344" i="43" s="1"/>
  <c r="F100" i="43" a="1"/>
  <c r="F100" i="43" s="1"/>
  <c r="F330" i="43" a="1"/>
  <c r="F330" i="43" s="1"/>
  <c r="F257" i="43" a="1"/>
  <c r="F257" i="43" s="1"/>
  <c r="F155" i="43" a="1"/>
  <c r="F155" i="43" s="1"/>
  <c r="F291" i="43" a="1"/>
  <c r="F291" i="43" s="1"/>
  <c r="F93" i="43" a="1"/>
  <c r="F93" i="43" s="1"/>
  <c r="F110" i="43" a="1"/>
  <c r="F110" i="43" s="1"/>
  <c r="F285" i="43" a="1"/>
  <c r="F285" i="43" s="1"/>
  <c r="F111" i="43" a="1"/>
  <c r="F111" i="43" s="1"/>
  <c r="F224" i="43" a="1"/>
  <c r="F224" i="43" s="1"/>
  <c r="F293" i="43" a="1"/>
  <c r="F293" i="43" s="1"/>
  <c r="F112" i="43" a="1"/>
  <c r="F112" i="43" s="1"/>
  <c r="F225" i="43" a="1"/>
  <c r="F225" i="43" s="1"/>
  <c r="F287" i="43" a="1"/>
  <c r="F287" i="43" s="1"/>
  <c r="F97" i="43" a="1"/>
  <c r="F97" i="43" s="1"/>
  <c r="F320" i="43" a="1"/>
  <c r="F320" i="43" s="1"/>
  <c r="F288" i="43" a="1"/>
  <c r="F288" i="43" s="1"/>
  <c r="F106" i="43" a="1"/>
  <c r="F106" i="43" s="1"/>
  <c r="F375" i="43" a="1"/>
  <c r="F375" i="43" s="1"/>
  <c r="F336" i="43" a="1"/>
  <c r="F336" i="43" s="1"/>
  <c r="F99" i="43" a="1"/>
  <c r="F99" i="43" s="1"/>
  <c r="F368" i="43" a="1"/>
  <c r="F368" i="43" s="1"/>
  <c r="F304" i="43" a="1"/>
  <c r="F304" i="43" s="1"/>
  <c r="F108" i="43" a="1"/>
  <c r="F108" i="43" s="1"/>
  <c r="F337" i="43" a="1"/>
  <c r="F337" i="43" s="1"/>
  <c r="F269" i="43" a="1"/>
  <c r="F269" i="43" s="1"/>
  <c r="F101" i="43" a="1"/>
  <c r="F101" i="43" s="1"/>
  <c r="F298" i="43" a="1"/>
  <c r="F298" i="43" s="1"/>
  <c r="F347" i="43" a="1"/>
  <c r="F347" i="43" s="1"/>
  <c r="F118" i="43" a="1"/>
  <c r="F118" i="43" s="1"/>
  <c r="F258" i="43" a="1"/>
  <c r="F258" i="43" s="1"/>
  <c r="F119" i="43" a="1"/>
  <c r="F119" i="43" s="1"/>
  <c r="F231" i="43" a="1"/>
  <c r="F231" i="43" s="1"/>
  <c r="F259" i="43" a="1"/>
  <c r="F259" i="43" s="1"/>
  <c r="F120" i="43" a="1"/>
  <c r="F120" i="43" s="1"/>
  <c r="F232" i="43" a="1"/>
  <c r="F232" i="43" s="1"/>
  <c r="F294" i="43" a="1"/>
  <c r="F294" i="43" s="1"/>
  <c r="F105" i="43" a="1"/>
  <c r="F105" i="43" s="1"/>
  <c r="F254" i="43" a="1"/>
  <c r="F254" i="43" s="1"/>
  <c r="F295" i="43" a="1"/>
  <c r="F295" i="43" s="1"/>
  <c r="F114" i="43" a="1"/>
  <c r="F114" i="43" s="1"/>
  <c r="F321" i="43" a="1"/>
  <c r="F321" i="43" s="1"/>
  <c r="F343" i="43" a="1"/>
  <c r="F343" i="43" s="1"/>
  <c r="F107" i="43" a="1"/>
  <c r="F107" i="43" s="1"/>
  <c r="F376" i="43" a="1"/>
  <c r="F376" i="43" s="1"/>
  <c r="F311" i="43" a="1"/>
  <c r="F311" i="43" s="1"/>
  <c r="F116" i="43" a="1"/>
  <c r="F116" i="43" s="1"/>
  <c r="F290" i="43" a="1"/>
  <c r="F290" i="43" s="1"/>
  <c r="F253" i="43" a="1"/>
  <c r="F253" i="43" s="1"/>
  <c r="F109" i="43" a="1"/>
  <c r="F109" i="43" s="1"/>
  <c r="F305" i="43" a="1"/>
  <c r="F305" i="43" s="1"/>
  <c r="F237" i="43" a="1"/>
  <c r="F237" i="43" s="1"/>
  <c r="F64" i="43" a="1"/>
  <c r="F64" i="43" s="1"/>
  <c r="F270" i="43" a="1"/>
  <c r="F270" i="43" s="1"/>
  <c r="F65" i="43" a="1"/>
  <c r="F65" i="43" s="1"/>
  <c r="F238" i="43" a="1"/>
  <c r="F238" i="43" s="1"/>
  <c r="F265" i="43" a="1"/>
  <c r="F265" i="43" s="1"/>
  <c r="F66" i="43" a="1"/>
  <c r="F66" i="43" s="1"/>
  <c r="F239" i="43" a="1"/>
  <c r="F239" i="43" s="1"/>
  <c r="F301" i="43" a="1"/>
  <c r="F301" i="43" s="1"/>
  <c r="F113" i="43" a="1"/>
  <c r="F113" i="43" s="1"/>
  <c r="F280" i="43" a="1"/>
  <c r="F280" i="43" s="1"/>
  <c r="F302" i="43" a="1"/>
  <c r="F302" i="43" s="1"/>
  <c r="F122" i="43" a="1"/>
  <c r="F122" i="43" s="1"/>
  <c r="F255" i="43" a="1"/>
  <c r="F255" i="43" s="1"/>
  <c r="F296" i="43" a="1"/>
  <c r="F296" i="43" s="1"/>
  <c r="F115" i="43" a="1"/>
  <c r="F115" i="43" s="1"/>
  <c r="F322" i="43" a="1"/>
  <c r="F322" i="43" s="1"/>
  <c r="F268" i="43" a="1"/>
  <c r="F268" i="43" s="1"/>
  <c r="F124" i="43" a="1"/>
  <c r="F124" i="43" s="1"/>
  <c r="F297" i="43" a="1"/>
  <c r="F297" i="43" s="1"/>
  <c r="F229" i="43" a="1"/>
  <c r="F229" i="43" s="1"/>
  <c r="F117" i="43" a="1"/>
  <c r="F117" i="43" s="1"/>
  <c r="F263" i="43" a="1"/>
  <c r="F263" i="43" s="1"/>
  <c r="F244" i="43" a="1"/>
  <c r="F244" i="43" s="1"/>
  <c r="F61" i="43" a="1"/>
  <c r="F61" i="43" s="1"/>
  <c r="F245" i="43" a="1"/>
  <c r="F245" i="43" s="1"/>
  <c r="F72" i="43" a="1"/>
  <c r="F72" i="43" s="1"/>
  <c r="F221" i="43" a="1"/>
  <c r="F221" i="43" s="1"/>
  <c r="F271" i="43" a="1"/>
  <c r="F271" i="43" s="1"/>
  <c r="F73" i="43" a="1"/>
  <c r="F73" i="43" s="1"/>
  <c r="F246" i="43" a="1"/>
  <c r="F246" i="43" s="1"/>
  <c r="F284" i="43" a="1"/>
  <c r="F284" i="43" s="1"/>
  <c r="F121" i="43" a="1"/>
  <c r="F121" i="43" s="1"/>
  <c r="F233" i="43" a="1"/>
  <c r="F233" i="43" s="1"/>
  <c r="F309" i="43" a="1"/>
  <c r="F309" i="43" s="1"/>
  <c r="F75" i="43" a="1"/>
  <c r="F75" i="43" s="1"/>
  <c r="F261" i="43" a="1"/>
  <c r="F261" i="43" s="1"/>
  <c r="F303" i="43" a="1"/>
  <c r="F303" i="43" s="1"/>
  <c r="F123" i="43" a="1"/>
  <c r="F123" i="43" s="1"/>
  <c r="F329" i="43" a="1"/>
  <c r="F329" i="43" s="1"/>
  <c r="F228" i="43" a="1"/>
  <c r="F228" i="43" s="1"/>
  <c r="F91" i="43" a="1"/>
  <c r="F91" i="43" s="1"/>
  <c r="F262" i="43" a="1"/>
  <c r="F262" i="43" s="1"/>
  <c r="F236" i="43" a="1"/>
  <c r="F236" i="43" s="1"/>
  <c r="F53" i="43" a="1"/>
  <c r="F53" i="43" s="1"/>
  <c r="F276" i="43" a="1"/>
  <c r="F276" i="43" s="1"/>
  <c r="F251" i="43" a="1"/>
  <c r="F251" i="43" s="1"/>
  <c r="F10" i="43" a="1"/>
  <c r="F10" i="43" s="1"/>
  <c r="F197" i="43" a="1"/>
  <c r="F197" i="43" s="1"/>
  <c r="F12" i="43" a="1"/>
  <c r="F12" i="43" s="1"/>
  <c r="F190" i="43" a="1"/>
  <c r="F190" i="43" s="1"/>
  <c r="F80" i="43" a="1"/>
  <c r="F80" i="43" s="1"/>
  <c r="F167" i="43" a="1"/>
  <c r="F167" i="43" s="1"/>
  <c r="F260" i="43" a="1"/>
  <c r="F260" i="43" s="1"/>
  <c r="F67" i="43" a="1"/>
  <c r="F67" i="43" s="1"/>
  <c r="F240" i="43" a="1"/>
  <c r="F240" i="43" s="1"/>
  <c r="F266" i="43" a="1"/>
  <c r="F266" i="43" s="1"/>
  <c r="F82" i="43" a="1"/>
  <c r="F82" i="43" s="1"/>
  <c r="F281" i="43" a="1"/>
  <c r="F281" i="43" s="1"/>
  <c r="F310" i="43" a="1"/>
  <c r="F310" i="43" s="1"/>
  <c r="F83" i="43" a="1"/>
  <c r="F83" i="43" s="1"/>
  <c r="F289" i="43" a="1"/>
  <c r="F289" i="43" s="1"/>
  <c r="F235" i="43" a="1"/>
  <c r="F235" i="43" s="1"/>
  <c r="F45" i="43" a="1"/>
  <c r="F45" i="43" s="1"/>
  <c r="F275" i="43" a="1"/>
  <c r="F275" i="43" s="1"/>
  <c r="F243" i="43" a="1"/>
  <c r="F243" i="43" s="1"/>
  <c r="F60" i="43" a="1"/>
  <c r="F60" i="43" s="1"/>
  <c r="F222" i="43" a="1"/>
  <c r="F222" i="43" s="1"/>
  <c r="F196" i="43" a="1"/>
  <c r="F196" i="43" s="1"/>
  <c r="F25" i="43" a="1"/>
  <c r="F25" i="43" s="1"/>
  <c r="F205" i="43" a="1"/>
  <c r="F205" i="43" s="1"/>
  <c r="F27" i="43" a="1"/>
  <c r="F27" i="43" s="1"/>
  <c r="F87" i="43" a="1"/>
  <c r="F87" i="43" s="1"/>
  <c r="F198" i="43" a="1"/>
  <c r="F198" i="43" s="1"/>
  <c r="F63" i="43" a="1"/>
  <c r="F63" i="43" s="1"/>
  <c r="F158" i="43" a="1"/>
  <c r="F158" i="43" s="1"/>
  <c r="F272" i="43" a="1"/>
  <c r="F272" i="43" s="1"/>
  <c r="F74" i="43" a="1"/>
  <c r="F74" i="43" s="1"/>
  <c r="F247" i="43" a="1"/>
  <c r="F247" i="43" s="1"/>
  <c r="F273" i="43" a="1"/>
  <c r="F273" i="43" s="1"/>
  <c r="F89" i="43" a="1"/>
  <c r="F89" i="43" s="1"/>
  <c r="F241" i="43" a="1"/>
  <c r="F241" i="43" s="1"/>
  <c r="F267" i="43" a="1"/>
  <c r="F267" i="43" s="1"/>
  <c r="F90" i="43" a="1"/>
  <c r="F90" i="43" s="1"/>
  <c r="F256" i="43" a="1"/>
  <c r="F256" i="43" s="1"/>
  <c r="F242" i="43" a="1"/>
  <c r="F242" i="43" s="1"/>
  <c r="F52" i="43" a="1"/>
  <c r="F52" i="43" s="1"/>
  <c r="F178" i="43" a="1"/>
  <c r="F178" i="43" s="1"/>
  <c r="F250" i="43" a="1"/>
  <c r="F250" i="43" s="1"/>
  <c r="F8" i="43" a="1"/>
  <c r="F8" i="43" s="1"/>
  <c r="F186" i="43" a="1"/>
  <c r="F186" i="43" s="1"/>
  <c r="F204" i="43" a="1"/>
  <c r="F204" i="43" s="1"/>
  <c r="F355" i="43" a="1"/>
  <c r="F355" i="43" s="1"/>
  <c r="F213" i="43" a="1"/>
  <c r="F213" i="43" s="1"/>
  <c r="F348" i="43" a="1"/>
  <c r="F348" i="43" s="1"/>
  <c r="F41" i="43" a="1"/>
  <c r="F41" i="43" s="1"/>
  <c r="F206" i="43" a="1"/>
  <c r="F206" i="43" s="1"/>
  <c r="F34" i="43" a="1"/>
  <c r="F34" i="43" s="1"/>
  <c r="F35" i="43" a="1"/>
  <c r="F35" i="43" s="1"/>
  <c r="F191" i="43" a="1"/>
  <c r="F191" i="43" s="1"/>
  <c r="F81" i="43" a="1"/>
  <c r="F81" i="43" s="1"/>
  <c r="F168" i="43" a="1"/>
  <c r="F168" i="43" s="1"/>
  <c r="F226" i="43" a="1"/>
  <c r="F226" i="43" s="1"/>
  <c r="F36" i="43" a="1"/>
  <c r="F36" i="43" s="1"/>
  <c r="F248" i="43" a="1"/>
  <c r="F248" i="43" s="1"/>
  <c r="F227" i="43" a="1"/>
  <c r="F227" i="43" s="1"/>
  <c r="F37" i="43" a="1"/>
  <c r="F37" i="43" s="1"/>
  <c r="F274" i="43" a="1"/>
  <c r="F274" i="43" s="1"/>
  <c r="F194" i="43" a="1"/>
  <c r="F194" i="43" s="1"/>
  <c r="F59" i="43" a="1"/>
  <c r="F59" i="43" s="1"/>
  <c r="F185" i="43" a="1"/>
  <c r="F185" i="43" s="1"/>
  <c r="F195" i="43" a="1"/>
  <c r="F195" i="43" s="1"/>
  <c r="F23" i="43" a="1"/>
  <c r="F23" i="43" s="1"/>
  <c r="F95" i="43" a="1"/>
  <c r="F95" i="43" s="1"/>
  <c r="F212" i="43" a="1"/>
  <c r="F212" i="43" s="1"/>
  <c r="F363" i="43" a="1"/>
  <c r="F363" i="43" s="1"/>
  <c r="F159" i="43" a="1"/>
  <c r="F159" i="43" s="1"/>
  <c r="F356" i="43" a="1"/>
  <c r="F356" i="43" s="1"/>
  <c r="F48" i="43" a="1"/>
  <c r="F48" i="43" s="1"/>
  <c r="F214" i="43" a="1"/>
  <c r="F214" i="43" s="1"/>
  <c r="F29" i="43" a="1"/>
  <c r="F29" i="43" s="1"/>
  <c r="F49" i="43" a="1"/>
  <c r="F49" i="43" s="1"/>
  <c r="F199" i="43" a="1"/>
  <c r="F199" i="43" s="1"/>
  <c r="F88" i="43" a="1"/>
  <c r="F88" i="43" s="1"/>
  <c r="F175" i="43" a="1"/>
  <c r="F175" i="43" s="1"/>
  <c r="F192" i="43" a="1"/>
  <c r="F192" i="43" s="1"/>
  <c r="F43" i="43" a="1"/>
  <c r="F43" i="43" s="1"/>
  <c r="F162" i="43" a="1"/>
  <c r="F162" i="43" s="1"/>
  <c r="F234" i="43" a="1"/>
  <c r="F234" i="43" s="1"/>
  <c r="F44" i="43" a="1"/>
  <c r="F44" i="43" s="1"/>
  <c r="F282" i="43" a="1"/>
  <c r="F282" i="43" s="1"/>
  <c r="F202" i="43" a="1"/>
  <c r="F202" i="43" s="1"/>
  <c r="F6" i="43" a="1"/>
  <c r="F6" i="43" s="1"/>
  <c r="F203" i="43" a="1"/>
  <c r="F203" i="43" s="1"/>
  <c r="F189" i="43" a="1"/>
  <c r="F189" i="43" s="1"/>
  <c r="F71" i="43" a="1"/>
  <c r="F71" i="43" s="1"/>
  <c r="F165" i="43" a="1"/>
  <c r="F165" i="43" s="1"/>
  <c r="F166" i="43" a="1"/>
  <c r="F166" i="43" s="1"/>
  <c r="F364" i="43" a="1"/>
  <c r="F364" i="43" s="1"/>
  <c r="F55" i="43" a="1"/>
  <c r="F55" i="43" s="1"/>
  <c r="F160" i="43" a="1"/>
  <c r="F160" i="43" s="1"/>
  <c r="F264" i="43" a="1"/>
  <c r="F264" i="43" s="1"/>
  <c r="F56" i="43" a="1"/>
  <c r="F56" i="43" s="1"/>
  <c r="F207" i="43" a="1"/>
  <c r="F207" i="43" s="1"/>
  <c r="F42" i="43" a="1"/>
  <c r="F42" i="43" s="1"/>
  <c r="F57" i="43" a="1"/>
  <c r="F57" i="43" s="1"/>
  <c r="F200" i="43" a="1"/>
  <c r="F200" i="43" s="1"/>
  <c r="F50" i="43" a="1"/>
  <c r="F50" i="43" s="1"/>
  <c r="F169" i="43" a="1"/>
  <c r="F169" i="43" s="1"/>
  <c r="F193" i="43" a="1"/>
  <c r="F193" i="43" s="1"/>
  <c r="F51" i="43" a="1"/>
  <c r="F51" i="43" s="1"/>
  <c r="F249" i="43" a="1"/>
  <c r="F249" i="43" s="1"/>
  <c r="F210" i="43" a="1"/>
  <c r="F210" i="43" s="1"/>
  <c r="F21" i="43" a="1"/>
  <c r="F21" i="43" s="1"/>
  <c r="F77" i="43" a="1"/>
  <c r="F77" i="43" s="1"/>
  <c r="F211" i="43" a="1"/>
  <c r="F211" i="43" s="1"/>
  <c r="F11" i="43" a="1"/>
  <c r="F11" i="43" s="1"/>
  <c r="F78" i="43" a="1"/>
  <c r="F78" i="43" s="1"/>
  <c r="F172" i="43" a="1"/>
  <c r="F172" i="43" s="1"/>
  <c r="F317" i="43" a="1"/>
  <c r="F317" i="43" s="1"/>
  <c r="F173" i="43" a="1"/>
  <c r="F173" i="43" s="1"/>
  <c r="F13" i="43" a="1"/>
  <c r="F13" i="43" s="1"/>
  <c r="F174" i="43" a="1"/>
  <c r="F174" i="43" s="1"/>
  <c r="F349" i="43" a="1"/>
  <c r="F349" i="43" s="1"/>
  <c r="F14" i="43" a="1"/>
  <c r="F14" i="43" s="1"/>
  <c r="F215" i="43" a="1"/>
  <c r="F215" i="43" s="1"/>
  <c r="F15" i="43" a="1"/>
  <c r="F15" i="43" s="1"/>
  <c r="F16" i="43" a="1"/>
  <c r="F16" i="43" s="1"/>
  <c r="F208" i="43" a="1"/>
  <c r="F208" i="43" s="1"/>
  <c r="F3" i="43" a="1"/>
  <c r="F3" i="43" s="1"/>
  <c r="F176" i="43" a="1"/>
  <c r="F176" i="43" s="1"/>
  <c r="F201" i="43" a="1"/>
  <c r="F201" i="43" s="1"/>
  <c r="F58" i="43" a="1"/>
  <c r="F58" i="43" s="1"/>
  <c r="F170" i="43" a="1"/>
  <c r="F170" i="43" s="1"/>
  <c r="F218" i="43" a="1"/>
  <c r="F218" i="43" s="1"/>
  <c r="F306" i="43" a="1"/>
  <c r="F306" i="43" s="1"/>
  <c r="F84" i="43" a="1"/>
  <c r="F84" i="43" s="1"/>
  <c r="F219" i="43" a="1"/>
  <c r="F219" i="43" s="1"/>
  <c r="F354" i="43" a="1"/>
  <c r="F354" i="43" s="1"/>
  <c r="F85" i="43" a="1"/>
  <c r="F85" i="43" s="1"/>
  <c r="F179" i="43" a="1"/>
  <c r="F179" i="43" s="1"/>
  <c r="F332" i="43" a="1"/>
  <c r="F332" i="43" s="1"/>
  <c r="F180" i="43" a="1"/>
  <c r="F180" i="43" s="1"/>
  <c r="F318" i="43" a="1"/>
  <c r="F318" i="43" s="1"/>
  <c r="F28" i="43" a="1"/>
  <c r="F28" i="43" s="1"/>
  <c r="F181" i="43" a="1"/>
  <c r="F181" i="43" s="1"/>
  <c r="F357" i="43" a="1"/>
  <c r="F357" i="43" s="1"/>
  <c r="F30" i="43" a="1"/>
  <c r="F30" i="43" s="1"/>
  <c r="F161" i="43" a="1"/>
  <c r="F161" i="43" s="1"/>
  <c r="F31" i="43" a="1"/>
  <c r="F31" i="43" s="1"/>
  <c r="F32" i="43" a="1"/>
  <c r="F32" i="43" s="1"/>
  <c r="F216" i="43" a="1"/>
  <c r="F216" i="43" s="1"/>
  <c r="F17" i="43" a="1"/>
  <c r="F17" i="43" s="1"/>
  <c r="F183" i="43" a="1"/>
  <c r="F183" i="43" s="1"/>
  <c r="F209" i="43" a="1"/>
  <c r="F209" i="43" s="1"/>
  <c r="F5" i="43" a="1"/>
  <c r="F5" i="43" s="1"/>
  <c r="F177" i="43" a="1"/>
  <c r="F177" i="43" s="1"/>
  <c r="F163" i="43" a="1"/>
  <c r="F163" i="43" s="1"/>
  <c r="F353" i="43" a="1"/>
  <c r="F353" i="43" s="1"/>
  <c r="F38" i="43" a="1"/>
  <c r="F38" i="43" s="1"/>
  <c r="F164" i="43" a="1"/>
  <c r="F164" i="43" s="1"/>
  <c r="F362" i="43" a="1"/>
  <c r="F362" i="43" s="1"/>
  <c r="F92" i="43" a="1"/>
  <c r="F92" i="43" s="1"/>
  <c r="F132" i="43" a="1"/>
  <c r="F132" i="43" s="1"/>
  <c r="F339" i="43" a="1"/>
  <c r="F339" i="43" s="1"/>
  <c r="F187" i="43" a="1"/>
  <c r="F187" i="43" s="1"/>
  <c r="F340" i="43" a="1"/>
  <c r="F340" i="43" s="1"/>
  <c r="F316" i="43" a="1"/>
  <c r="F316" i="43" s="1"/>
  <c r="F134" i="43" a="1"/>
  <c r="F134" i="43" s="1"/>
  <c r="F365" i="43" a="1"/>
  <c r="F365" i="43" s="1"/>
  <c r="F230" i="43" a="1"/>
  <c r="F230" i="43" s="1"/>
  <c r="F182" i="43" a="1"/>
  <c r="F182" i="43" s="1"/>
  <c r="F86" i="43" a="1"/>
  <c r="F86" i="43" s="1"/>
  <c r="F223" i="43" a="1"/>
  <c r="F223" i="43" s="1"/>
  <c r="F128" i="43" a="1"/>
  <c r="F128" i="43" s="1"/>
  <c r="F68" i="43" a="1"/>
  <c r="F68" i="43" s="1"/>
  <c r="F217" i="43" a="1"/>
  <c r="F217" i="43" s="1"/>
  <c r="F19" i="43" a="1"/>
  <c r="F19" i="43" s="1"/>
  <c r="F184" i="43" a="1"/>
  <c r="F184" i="43" s="1"/>
  <c r="F130" i="43" a="1"/>
  <c r="F130" i="43" s="1"/>
  <c r="F361" i="43" a="1"/>
  <c r="F361" i="43" s="1"/>
  <c r="F7" i="43" a="1"/>
  <c r="F7" i="43" s="1"/>
  <c r="F171" i="43" a="1"/>
  <c r="F171" i="43" s="1"/>
  <c r="F370" i="43" a="1"/>
  <c r="F370" i="43" s="1"/>
  <c r="F39" i="43" a="1"/>
  <c r="F39" i="43" s="1"/>
  <c r="F140" i="43" a="1"/>
  <c r="F140" i="43" s="1"/>
  <c r="F277" i="43" a="1"/>
  <c r="F277" i="43" s="1"/>
  <c r="P285" i="43"/>
  <c r="F133" i="43" a="1"/>
  <c r="F133" i="43" s="1"/>
  <c r="F300" i="43" a="1"/>
  <c r="F300" i="43" s="1"/>
  <c r="F40" i="43" a="1"/>
  <c r="F40" i="43" s="1"/>
  <c r="F142" i="43" a="1"/>
  <c r="F142" i="43" s="1"/>
  <c r="F373" i="43" a="1"/>
  <c r="F373" i="43" s="1"/>
  <c r="F26" i="43" a="1"/>
  <c r="F26" i="43" s="1"/>
  <c r="F127" i="43" a="1"/>
  <c r="F127" i="43" s="1"/>
  <c r="F350" i="43" a="1"/>
  <c r="F350" i="43" s="1"/>
  <c r="F79" i="43" a="1"/>
  <c r="F79" i="43" s="1"/>
  <c r="F136" i="43" a="1"/>
  <c r="F136" i="43" s="1"/>
  <c r="F313" i="43" a="1"/>
  <c r="F313" i="43" s="1"/>
  <c r="F4" i="43" a="1"/>
  <c r="F4" i="43" s="1"/>
  <c r="F129" i="43" a="1"/>
  <c r="F129" i="43" s="1"/>
  <c r="F299" i="43" a="1"/>
  <c r="F299" i="43" s="1"/>
  <c r="F69" i="43" a="1"/>
  <c r="F69" i="43" s="1"/>
  <c r="F138" i="43" a="1"/>
  <c r="F138" i="43" s="1"/>
  <c r="F369" i="43" a="1"/>
  <c r="F369" i="43" s="1"/>
  <c r="F22" i="43" a="1"/>
  <c r="F22" i="43" s="1"/>
  <c r="F131" i="43" a="1"/>
  <c r="F131" i="43" s="1"/>
  <c r="F324" i="43" a="1"/>
  <c r="F324" i="43" s="1"/>
  <c r="F46" i="43" a="1"/>
  <c r="F46" i="43" s="1"/>
  <c r="F148" i="43" a="1"/>
  <c r="F148" i="43" s="1"/>
  <c r="F54" i="43" a="1"/>
  <c r="F54" i="43" s="1"/>
  <c r="F141" i="43" a="1"/>
  <c r="F141" i="43" s="1"/>
  <c r="F307" i="43" a="1"/>
  <c r="F307" i="43" s="1"/>
  <c r="F326" i="43" a="1"/>
  <c r="F326" i="43" s="1"/>
  <c r="F150" i="43" a="1"/>
  <c r="F150" i="43" s="1"/>
  <c r="F319" i="43" a="1"/>
  <c r="F319" i="43" s="1"/>
  <c r="F327" i="43" a="1"/>
  <c r="F327" i="43" s="1"/>
  <c r="F135" i="43" a="1"/>
  <c r="F135" i="43" s="1"/>
  <c r="F358" i="43" a="1"/>
  <c r="F358" i="43" s="1"/>
  <c r="F328" i="43" a="1"/>
  <c r="F328" i="43" s="1"/>
  <c r="F144" i="43" a="1"/>
  <c r="F144" i="43" s="1"/>
  <c r="F351" i="43" a="1"/>
  <c r="F351" i="43" s="1"/>
  <c r="F18" i="43" a="1"/>
  <c r="F18" i="43" s="1"/>
  <c r="F137" i="43" a="1"/>
  <c r="F137" i="43" s="1"/>
  <c r="F47" i="43" a="1"/>
  <c r="F47" i="43" s="1"/>
  <c r="F76" i="43" a="1"/>
  <c r="F76" i="43" s="1"/>
  <c r="F146" i="43" a="1"/>
  <c r="F146" i="43" s="1"/>
  <c r="F377" i="43" a="1"/>
  <c r="F377" i="43" s="1"/>
  <c r="F345" i="43" a="1"/>
  <c r="F345" i="43" s="1"/>
  <c r="F139" i="43" a="1"/>
  <c r="F139" i="43" s="1"/>
  <c r="F331" i="43" a="1"/>
  <c r="F331" i="43" s="1"/>
  <c r="F9" i="43" a="1"/>
  <c r="F9" i="43" s="1"/>
  <c r="F156" i="43" a="1"/>
  <c r="F156" i="43" s="1"/>
  <c r="F325" i="43" a="1"/>
  <c r="F325" i="43" s="1"/>
  <c r="P8" i="36" a="1"/>
  <c r="P8" i="36" s="1"/>
  <c r="N8" i="36" a="1"/>
  <c r="N8" i="36" s="1"/>
  <c r="P69" i="43"/>
  <c r="E126" i="43"/>
  <c r="P370" i="43"/>
  <c r="E372" i="43"/>
  <c r="M371" i="43"/>
  <c r="I215" i="43"/>
  <c r="O296" i="43"/>
  <c r="I316" i="43"/>
  <c r="H300" i="43"/>
  <c r="N326" i="43"/>
  <c r="N50" i="43"/>
  <c r="O325" i="43"/>
  <c r="O104" i="43"/>
  <c r="I229" i="43"/>
  <c r="N232" i="43"/>
  <c r="H296" i="43"/>
  <c r="I249" i="43"/>
  <c r="H349" i="43"/>
  <c r="O333" i="43"/>
  <c r="O261" i="43"/>
  <c r="H326" i="43"/>
  <c r="N41" i="43"/>
  <c r="H71" i="43"/>
  <c r="O73" i="43"/>
  <c r="I119" i="43"/>
  <c r="H73" i="43"/>
  <c r="I356" i="43"/>
  <c r="H202" i="43"/>
  <c r="O89" i="43"/>
  <c r="I90" i="43"/>
  <c r="H356" i="43"/>
  <c r="O229" i="43"/>
  <c r="H154" i="43"/>
  <c r="I86" i="43"/>
  <c r="H335" i="43"/>
  <c r="N261" i="43"/>
  <c r="O359" i="43"/>
  <c r="H325" i="43"/>
  <c r="O203" i="43"/>
  <c r="N75" i="43"/>
  <c r="I245" i="43"/>
  <c r="I139" i="43"/>
  <c r="O204" i="43"/>
  <c r="N138" i="43"/>
  <c r="N45" i="43"/>
  <c r="H90" i="43"/>
  <c r="I138" i="43"/>
  <c r="H192" i="43"/>
  <c r="I8" i="43"/>
  <c r="H341" i="43"/>
  <c r="I218" i="43"/>
  <c r="N203" i="43"/>
  <c r="I107" i="43"/>
  <c r="I311" i="43"/>
  <c r="M2" i="43"/>
  <c r="O50" i="43"/>
  <c r="I192" i="43"/>
  <c r="I180" i="43"/>
  <c r="O205" i="43"/>
  <c r="I140" i="43"/>
  <c r="I75" i="43"/>
  <c r="O344" i="43"/>
  <c r="H49" i="43"/>
  <c r="N187" i="43"/>
  <c r="I205" i="43"/>
  <c r="I51" i="43"/>
  <c r="O236" i="43"/>
  <c r="O222" i="43"/>
  <c r="H140" i="43"/>
  <c r="H108" i="43"/>
  <c r="N361" i="43"/>
  <c r="N17" i="43"/>
  <c r="N264" i="43"/>
  <c r="N224" i="43"/>
  <c r="O140" i="43"/>
  <c r="H79" i="43"/>
  <c r="N113" i="43"/>
  <c r="O14" i="43"/>
  <c r="H45" i="43"/>
  <c r="N236" i="43"/>
  <c r="H238" i="43"/>
  <c r="N239" i="43"/>
  <c r="I4" i="43"/>
  <c r="O361" i="43"/>
  <c r="O264" i="43"/>
  <c r="H18" i="43"/>
  <c r="O79" i="43"/>
  <c r="H291" i="43"/>
  <c r="N78" i="43"/>
  <c r="N334" i="43"/>
  <c r="H66" i="43"/>
  <c r="N104" i="43"/>
  <c r="N162" i="43"/>
  <c r="O291" i="43"/>
  <c r="O163" i="43"/>
  <c r="N243" i="43"/>
  <c r="H255" i="43"/>
  <c r="I239" i="43"/>
  <c r="N207" i="43"/>
  <c r="N47" i="43"/>
  <c r="O30" i="43"/>
  <c r="I297" i="43"/>
  <c r="H31" i="43"/>
  <c r="I307" i="43"/>
  <c r="I110" i="43"/>
  <c r="H243" i="43"/>
  <c r="N351" i="43"/>
  <c r="O337" i="43"/>
  <c r="N256" i="43"/>
  <c r="I207" i="43"/>
  <c r="N164" i="43"/>
  <c r="H199" i="43"/>
  <c r="H85" i="43"/>
  <c r="I96" i="43"/>
  <c r="H324" i="43"/>
  <c r="O110" i="43"/>
  <c r="I243" i="43"/>
  <c r="I351" i="43"/>
  <c r="I302" i="43"/>
  <c r="N337" i="43"/>
  <c r="H256" i="43"/>
  <c r="H207" i="43"/>
  <c r="I165" i="43"/>
  <c r="O180" i="43"/>
  <c r="I199" i="43"/>
  <c r="O68" i="43"/>
  <c r="N168" i="43"/>
  <c r="O35" i="43"/>
  <c r="N61" i="43"/>
  <c r="O127" i="43"/>
  <c r="N367" i="43"/>
  <c r="N302" i="43"/>
  <c r="H322" i="43"/>
  <c r="I113" i="43"/>
  <c r="I313" i="43"/>
  <c r="N199" i="43"/>
  <c r="H168" i="43"/>
  <c r="N25" i="43"/>
  <c r="I61" i="43"/>
  <c r="O113" i="43"/>
  <c r="H145" i="43"/>
  <c r="O322" i="43"/>
  <c r="H113" i="43"/>
  <c r="H313" i="43"/>
  <c r="N197" i="43"/>
  <c r="N101" i="43"/>
  <c r="O217" i="43"/>
  <c r="I240" i="43"/>
  <c r="H92" i="43"/>
  <c r="O152" i="43"/>
  <c r="I209" i="43"/>
  <c r="H211" i="43"/>
  <c r="E70" i="43"/>
  <c r="H4" i="43"/>
  <c r="O319" i="43"/>
  <c r="I370" i="43"/>
  <c r="M370" i="43" s="1"/>
  <c r="H355" i="43"/>
  <c r="H323" i="43"/>
  <c r="I363" i="43"/>
  <c r="H215" i="43"/>
  <c r="H279" i="43"/>
  <c r="H316" i="43"/>
  <c r="H234" i="43"/>
  <c r="N109" i="43"/>
  <c r="O161" i="43"/>
  <c r="N86" i="43"/>
  <c r="O226" i="43"/>
  <c r="O118" i="43"/>
  <c r="O2" i="43"/>
  <c r="N2" i="43"/>
  <c r="I52" i="43"/>
  <c r="N57" i="43"/>
  <c r="N158" i="43"/>
  <c r="O57" i="43"/>
  <c r="N114" i="43"/>
  <c r="N149" i="43"/>
  <c r="I183" i="43"/>
  <c r="N3" i="43"/>
  <c r="N294" i="43"/>
  <c r="I234" i="43"/>
  <c r="I71" i="43"/>
  <c r="I17" i="43"/>
  <c r="I60" i="43"/>
  <c r="I95" i="43"/>
  <c r="O42" i="43"/>
  <c r="O74" i="43"/>
  <c r="O170" i="43"/>
  <c r="O99" i="43"/>
  <c r="N39" i="43"/>
  <c r="N111" i="43"/>
  <c r="I150" i="43"/>
  <c r="I122" i="43"/>
  <c r="O88" i="43"/>
  <c r="N93" i="43"/>
  <c r="O354" i="43"/>
  <c r="I11" i="43"/>
  <c r="O243" i="43"/>
  <c r="N85" i="43"/>
  <c r="O85" i="43"/>
  <c r="O39" i="43"/>
  <c r="N30" i="43"/>
  <c r="I198" i="43"/>
  <c r="O63" i="43"/>
  <c r="O218" i="43"/>
  <c r="N74" i="43"/>
  <c r="I25" i="43"/>
  <c r="I349" i="43"/>
  <c r="N48" i="43"/>
  <c r="O323" i="43"/>
  <c r="I213" i="43"/>
  <c r="O48" i="43"/>
  <c r="O11" i="43"/>
  <c r="I30" i="43"/>
  <c r="H310" i="43"/>
  <c r="H311" i="43"/>
  <c r="I202" i="43"/>
  <c r="O111" i="43"/>
  <c r="I91" i="43"/>
  <c r="N8" i="43"/>
  <c r="O84" i="43"/>
  <c r="I6" i="43"/>
  <c r="I9" i="43"/>
  <c r="N342" i="43"/>
  <c r="H210" i="43"/>
  <c r="I128" i="43"/>
  <c r="O45" i="43"/>
  <c r="O374" i="43"/>
  <c r="O308" i="43"/>
  <c r="O259" i="43"/>
  <c r="H209" i="43"/>
  <c r="O160" i="43"/>
  <c r="I44" i="43"/>
  <c r="O244" i="43"/>
  <c r="I81" i="43"/>
  <c r="N73" i="43"/>
  <c r="O13" i="43"/>
  <c r="N65" i="43"/>
  <c r="I103" i="43"/>
  <c r="H194" i="43"/>
  <c r="O61" i="43"/>
  <c r="O340" i="43"/>
  <c r="I291" i="43"/>
  <c r="O241" i="43"/>
  <c r="O192" i="43"/>
  <c r="I76" i="43"/>
  <c r="O25" i="43"/>
  <c r="O360" i="43"/>
  <c r="H162" i="43"/>
  <c r="N12" i="43"/>
  <c r="N295" i="43"/>
  <c r="H112" i="43"/>
  <c r="O288" i="43"/>
  <c r="O320" i="43"/>
  <c r="I21" i="43"/>
  <c r="H317" i="43"/>
  <c r="O267" i="43"/>
  <c r="I217" i="43"/>
  <c r="N15" i="43"/>
  <c r="I55" i="43"/>
  <c r="O167" i="43"/>
  <c r="N348" i="43"/>
  <c r="H330" i="43"/>
  <c r="O237" i="43"/>
  <c r="N150" i="43"/>
  <c r="N331" i="43"/>
  <c r="O149" i="43"/>
  <c r="H347" i="43"/>
  <c r="H82" i="43"/>
  <c r="H329" i="43"/>
  <c r="N213" i="43"/>
  <c r="H147" i="43"/>
  <c r="H353" i="43"/>
  <c r="N314" i="43"/>
  <c r="N166" i="43"/>
  <c r="H32" i="43"/>
  <c r="E32" i="43" s="1"/>
  <c r="O165" i="43"/>
  <c r="O55" i="43"/>
  <c r="I344" i="43"/>
  <c r="H212" i="43"/>
  <c r="H163" i="43"/>
  <c r="H80" i="43"/>
  <c r="H269" i="43"/>
  <c r="N306" i="43"/>
  <c r="N191" i="43"/>
  <c r="I24" i="43"/>
  <c r="N338" i="43"/>
  <c r="N289" i="43"/>
  <c r="O239" i="43"/>
  <c r="N190" i="43"/>
  <c r="H57" i="43"/>
  <c r="H222" i="43"/>
  <c r="H40" i="43"/>
  <c r="I219" i="43"/>
  <c r="O153" i="43"/>
  <c r="O71" i="43"/>
  <c r="H123" i="43"/>
  <c r="O318" i="43"/>
  <c r="N268" i="43"/>
  <c r="O185" i="43"/>
  <c r="H103" i="43"/>
  <c r="O19" i="43"/>
  <c r="H17" i="43"/>
  <c r="I343" i="43"/>
  <c r="N145" i="43"/>
  <c r="O342" i="43"/>
  <c r="O210" i="43"/>
  <c r="H27" i="43"/>
  <c r="H358" i="43"/>
  <c r="H308" i="43"/>
  <c r="H259" i="43"/>
  <c r="N209" i="43"/>
  <c r="H143" i="43"/>
  <c r="E143" i="43" s="1"/>
  <c r="O93" i="43"/>
  <c r="N44" i="43"/>
  <c r="O363" i="43"/>
  <c r="N23" i="43"/>
  <c r="H337" i="43"/>
  <c r="O21" i="43"/>
  <c r="O15" i="43"/>
  <c r="H265" i="43"/>
  <c r="H293" i="43"/>
  <c r="N194" i="43"/>
  <c r="N340" i="43"/>
  <c r="I241" i="43"/>
  <c r="H175" i="43"/>
  <c r="H9" i="43"/>
  <c r="I162" i="43"/>
  <c r="H12" i="43"/>
  <c r="E12" i="43" s="1"/>
  <c r="H327" i="43"/>
  <c r="I112" i="43"/>
  <c r="I320" i="43"/>
  <c r="N21" i="43"/>
  <c r="N317" i="43"/>
  <c r="H201" i="43"/>
  <c r="O135" i="43"/>
  <c r="H52" i="43"/>
  <c r="I13" i="43"/>
  <c r="N282" i="43"/>
  <c r="H134" i="43"/>
  <c r="I348" i="43"/>
  <c r="I330" i="43"/>
  <c r="I369" i="43"/>
  <c r="H237" i="43"/>
  <c r="I365" i="43"/>
  <c r="O150" i="43"/>
  <c r="H149" i="43"/>
  <c r="I347" i="43"/>
  <c r="N231" i="43"/>
  <c r="I82" i="43"/>
  <c r="I329" i="43"/>
  <c r="O263" i="43"/>
  <c r="O213" i="43"/>
  <c r="I147" i="43"/>
  <c r="H81" i="43"/>
  <c r="N55" i="43"/>
  <c r="P55" i="43" s="1"/>
  <c r="N353" i="43"/>
  <c r="H88" i="43"/>
  <c r="O166" i="43"/>
  <c r="I32" i="43"/>
  <c r="H280" i="43"/>
  <c r="H132" i="43"/>
  <c r="O278" i="43"/>
  <c r="I212" i="43"/>
  <c r="H146" i="43"/>
  <c r="O29" i="43"/>
  <c r="O306" i="43"/>
  <c r="H257" i="43"/>
  <c r="H191" i="43"/>
  <c r="N108" i="43"/>
  <c r="H338" i="43"/>
  <c r="O289" i="43"/>
  <c r="H239" i="43"/>
  <c r="N173" i="43"/>
  <c r="I57" i="43"/>
  <c r="N304" i="43"/>
  <c r="N222" i="43"/>
  <c r="N155" i="43"/>
  <c r="O40" i="43"/>
  <c r="I335" i="43"/>
  <c r="O286" i="43"/>
  <c r="N219" i="43"/>
  <c r="I153" i="43"/>
  <c r="H54" i="43"/>
  <c r="H318" i="43"/>
  <c r="H251" i="43"/>
  <c r="H169" i="43"/>
  <c r="N103" i="43"/>
  <c r="H3" i="43"/>
  <c r="I46" i="43"/>
  <c r="N343" i="43"/>
  <c r="I145" i="43"/>
  <c r="N210" i="43"/>
  <c r="N128" i="43"/>
  <c r="N27" i="43"/>
  <c r="I358" i="43"/>
  <c r="N308" i="43"/>
  <c r="O209" i="43"/>
  <c r="O143" i="43"/>
  <c r="H93" i="43"/>
  <c r="H26" i="43"/>
  <c r="H179" i="43"/>
  <c r="N178" i="43"/>
  <c r="I29" i="43"/>
  <c r="I285" i="43"/>
  <c r="H106" i="43"/>
  <c r="O4" i="43"/>
  <c r="O18" i="43"/>
  <c r="O266" i="43"/>
  <c r="I293" i="43"/>
  <c r="O194" i="43"/>
  <c r="I37" i="43"/>
  <c r="I340" i="43"/>
  <c r="N291" i="43"/>
  <c r="H225" i="43"/>
  <c r="I175" i="43"/>
  <c r="N76" i="43"/>
  <c r="H360" i="43"/>
  <c r="H129" i="43"/>
  <c r="I12" i="43"/>
  <c r="N327" i="43"/>
  <c r="N320" i="43"/>
  <c r="H368" i="43"/>
  <c r="H366" i="43"/>
  <c r="O317" i="43"/>
  <c r="I201" i="43"/>
  <c r="H135" i="43"/>
  <c r="H36" i="43"/>
  <c r="H5" i="43"/>
  <c r="O282" i="43"/>
  <c r="H369" i="43"/>
  <c r="I237" i="43"/>
  <c r="N266" i="43"/>
  <c r="H117" i="43"/>
  <c r="N298" i="43"/>
  <c r="I149" i="43"/>
  <c r="N347" i="43"/>
  <c r="I231" i="43"/>
  <c r="O146" i="43"/>
  <c r="H312" i="43"/>
  <c r="H263" i="43"/>
  <c r="O81" i="43"/>
  <c r="N37" i="43"/>
  <c r="I303" i="43"/>
  <c r="I88" i="43"/>
  <c r="I166" i="43"/>
  <c r="N32" i="43"/>
  <c r="O334" i="43"/>
  <c r="N238" i="43"/>
  <c r="I132" i="43"/>
  <c r="I89" i="43"/>
  <c r="H344" i="43"/>
  <c r="O262" i="43"/>
  <c r="I146" i="43"/>
  <c r="N80" i="43"/>
  <c r="H13" i="43"/>
  <c r="N240" i="43"/>
  <c r="H174" i="43"/>
  <c r="O108" i="43"/>
  <c r="N24" i="43"/>
  <c r="I338" i="43"/>
  <c r="H223" i="43"/>
  <c r="H173" i="43"/>
  <c r="H41" i="43"/>
  <c r="H354" i="43"/>
  <c r="H304" i="43"/>
  <c r="H155" i="43"/>
  <c r="H22" i="43"/>
  <c r="N335" i="43"/>
  <c r="N286" i="43"/>
  <c r="O219" i="43"/>
  <c r="N153" i="43"/>
  <c r="O54" i="43"/>
  <c r="H367" i="43"/>
  <c r="I318" i="43"/>
  <c r="O251" i="43"/>
  <c r="O169" i="43"/>
  <c r="O103" i="43"/>
  <c r="O3" i="43"/>
  <c r="O343" i="43"/>
  <c r="O145" i="43"/>
  <c r="H309" i="43"/>
  <c r="I210" i="43"/>
  <c r="M210" i="43" s="1"/>
  <c r="O128" i="43"/>
  <c r="O27" i="43"/>
  <c r="N358" i="43"/>
  <c r="I308" i="43"/>
  <c r="H193" i="43"/>
  <c r="I143" i="43"/>
  <c r="I93" i="43"/>
  <c r="O376" i="43"/>
  <c r="O178" i="43"/>
  <c r="O137" i="43"/>
  <c r="N278" i="43"/>
  <c r="I141" i="43"/>
  <c r="N274" i="43"/>
  <c r="N126" i="43"/>
  <c r="O76" i="43"/>
  <c r="N9" i="43"/>
  <c r="I360" i="43"/>
  <c r="O129" i="43"/>
  <c r="O12" i="43"/>
  <c r="O327" i="43"/>
  <c r="O112" i="43"/>
  <c r="O8" i="43"/>
  <c r="I186" i="43"/>
  <c r="I366" i="43"/>
  <c r="I317" i="43"/>
  <c r="H118" i="43"/>
  <c r="O36" i="43"/>
  <c r="O41" i="43"/>
  <c r="I5" i="43"/>
  <c r="I134" i="43"/>
  <c r="O348" i="43"/>
  <c r="H198" i="43"/>
  <c r="N369" i="43"/>
  <c r="H365" i="43"/>
  <c r="H249" i="43"/>
  <c r="E249" i="43" s="1"/>
  <c r="O117" i="43"/>
  <c r="O298" i="43"/>
  <c r="H116" i="43"/>
  <c r="E347" i="43"/>
  <c r="O231" i="43"/>
  <c r="N82" i="43"/>
  <c r="O362" i="43"/>
  <c r="N312" i="43"/>
  <c r="N263" i="43"/>
  <c r="H213" i="43"/>
  <c r="N147" i="43"/>
  <c r="N81" i="43"/>
  <c r="N265" i="43"/>
  <c r="O32" i="43"/>
  <c r="I173" i="43"/>
  <c r="H247" i="43"/>
  <c r="O132" i="43"/>
  <c r="N68" i="43"/>
  <c r="H328" i="43"/>
  <c r="H262" i="43"/>
  <c r="O212" i="43"/>
  <c r="N146" i="43"/>
  <c r="I80" i="43"/>
  <c r="H306" i="43"/>
  <c r="O240" i="43"/>
  <c r="N174" i="43"/>
  <c r="H91" i="43"/>
  <c r="H8" i="43"/>
  <c r="O338" i="43"/>
  <c r="N272" i="43"/>
  <c r="I223" i="43"/>
  <c r="O173" i="43"/>
  <c r="I41" i="43"/>
  <c r="I354" i="43"/>
  <c r="I288" i="43"/>
  <c r="H205" i="43"/>
  <c r="O155" i="43"/>
  <c r="N22" i="43"/>
  <c r="O335" i="43"/>
  <c r="H219" i="43"/>
  <c r="H137" i="43"/>
  <c r="H38" i="43"/>
  <c r="I367" i="43"/>
  <c r="I169" i="43"/>
  <c r="H86" i="43"/>
  <c r="N53" i="43"/>
  <c r="H183" i="43"/>
  <c r="M183" i="43" s="1"/>
  <c r="H343" i="43"/>
  <c r="N63" i="43"/>
  <c r="N309" i="43"/>
  <c r="H95" i="43"/>
  <c r="I27" i="43"/>
  <c r="O358" i="43"/>
  <c r="I193" i="43"/>
  <c r="I77" i="43"/>
  <c r="N26" i="43"/>
  <c r="H376" i="43"/>
  <c r="H178" i="43"/>
  <c r="H235" i="43"/>
  <c r="O31" i="43"/>
  <c r="O181" i="43"/>
  <c r="I164" i="43"/>
  <c r="N293" i="43"/>
  <c r="I194" i="43"/>
  <c r="O191" i="43"/>
  <c r="O274" i="43"/>
  <c r="I225" i="43"/>
  <c r="N175" i="43"/>
  <c r="O126" i="43"/>
  <c r="H59" i="43"/>
  <c r="O9" i="43"/>
  <c r="O294" i="43"/>
  <c r="I129" i="43"/>
  <c r="I327" i="43"/>
  <c r="N112" i="43"/>
  <c r="I40" i="43"/>
  <c r="I54" i="43"/>
  <c r="O366" i="43"/>
  <c r="N250" i="43"/>
  <c r="N201" i="43"/>
  <c r="I118" i="43"/>
  <c r="I36" i="43"/>
  <c r="O86" i="43"/>
  <c r="H171" i="43"/>
  <c r="H233" i="43"/>
  <c r="N134" i="43"/>
  <c r="O198" i="43"/>
  <c r="O369" i="43"/>
  <c r="H187" i="43"/>
  <c r="N365" i="43"/>
  <c r="O249" i="43"/>
  <c r="I117" i="43"/>
  <c r="I298" i="43"/>
  <c r="I116" i="43"/>
  <c r="O347" i="43"/>
  <c r="H181" i="43"/>
  <c r="O82" i="43"/>
  <c r="I362" i="43"/>
  <c r="O312" i="43"/>
  <c r="H197" i="43"/>
  <c r="O147" i="43"/>
  <c r="H65" i="43"/>
  <c r="N122" i="43"/>
  <c r="H303" i="43"/>
  <c r="O265" i="43"/>
  <c r="I35" i="43"/>
  <c r="I152" i="43"/>
  <c r="I247" i="43"/>
  <c r="H99" i="43"/>
  <c r="O154" i="43"/>
  <c r="I328" i="43"/>
  <c r="N212" i="43"/>
  <c r="H130" i="43"/>
  <c r="O80" i="43"/>
  <c r="I20" i="43"/>
  <c r="N372" i="43"/>
  <c r="N290" i="43"/>
  <c r="O174" i="43"/>
  <c r="N91" i="43"/>
  <c r="N20" i="43"/>
  <c r="O272" i="43"/>
  <c r="H156" i="43"/>
  <c r="H23" i="43"/>
  <c r="N354" i="43"/>
  <c r="H139" i="43"/>
  <c r="O22" i="43"/>
  <c r="H319" i="43"/>
  <c r="O269" i="43"/>
  <c r="I137" i="43"/>
  <c r="N38" i="43"/>
  <c r="O367" i="43"/>
  <c r="N318" i="43"/>
  <c r="N235" i="43"/>
  <c r="N35" i="43"/>
  <c r="P35" i="43" s="1"/>
  <c r="O309" i="43"/>
  <c r="I177" i="43"/>
  <c r="N95" i="43"/>
  <c r="H11" i="43"/>
  <c r="N242" i="43"/>
  <c r="N143" i="43"/>
  <c r="O77" i="43"/>
  <c r="O26" i="43"/>
  <c r="I178" i="43"/>
  <c r="I174" i="43"/>
  <c r="N13" i="43"/>
  <c r="O238" i="43"/>
  <c r="N152" i="43"/>
  <c r="N132" i="43"/>
  <c r="O293" i="43"/>
  <c r="N373" i="43"/>
  <c r="I324" i="43"/>
  <c r="N225" i="43"/>
  <c r="O175" i="43"/>
  <c r="H109" i="43"/>
  <c r="I294" i="43"/>
  <c r="N196" i="43"/>
  <c r="N28" i="43"/>
  <c r="N270" i="43"/>
  <c r="N366" i="43"/>
  <c r="P366" i="43" s="1"/>
  <c r="O300" i="43"/>
  <c r="I250" i="43"/>
  <c r="O201" i="43"/>
  <c r="O171" i="43"/>
  <c r="N5" i="43"/>
  <c r="I233" i="43"/>
  <c r="N281" i="43"/>
  <c r="N336" i="43"/>
  <c r="I187" i="43"/>
  <c r="O365" i="43"/>
  <c r="N249" i="43"/>
  <c r="P249" i="43" s="1"/>
  <c r="N117" i="43"/>
  <c r="H298" i="43"/>
  <c r="H83" i="43"/>
  <c r="N297" i="43"/>
  <c r="I181" i="43"/>
  <c r="N49" i="43"/>
  <c r="I312" i="43"/>
  <c r="I197" i="43"/>
  <c r="H131" i="43"/>
  <c r="I65" i="43"/>
  <c r="I167" i="43"/>
  <c r="N303" i="43"/>
  <c r="H352" i="43"/>
  <c r="H232" i="43"/>
  <c r="N133" i="43"/>
  <c r="O70" i="43"/>
  <c r="N140" i="43"/>
  <c r="I99" i="43"/>
  <c r="O328" i="43"/>
  <c r="I196" i="43"/>
  <c r="I130" i="43"/>
  <c r="H64" i="43"/>
  <c r="N6" i="43"/>
  <c r="O372" i="43"/>
  <c r="O290" i="43"/>
  <c r="I224" i="43"/>
  <c r="H158" i="43"/>
  <c r="O91" i="43"/>
  <c r="O56" i="43"/>
  <c r="I322" i="43"/>
  <c r="N223" i="43"/>
  <c r="I156" i="43"/>
  <c r="H7" i="43"/>
  <c r="I337" i="43"/>
  <c r="H288" i="43"/>
  <c r="N205" i="43"/>
  <c r="N139" i="43"/>
  <c r="H6" i="43"/>
  <c r="N319" i="43"/>
  <c r="N269" i="43"/>
  <c r="I203" i="43"/>
  <c r="H20" i="43"/>
  <c r="I301" i="43"/>
  <c r="O235" i="43"/>
  <c r="H152" i="43"/>
  <c r="I158" i="43"/>
  <c r="O331" i="43"/>
  <c r="I211" i="43"/>
  <c r="N375" i="43"/>
  <c r="O276" i="43"/>
  <c r="I78" i="43"/>
  <c r="H21" i="43"/>
  <c r="N325" i="43"/>
  <c r="H226" i="43"/>
  <c r="H110" i="43"/>
  <c r="N60" i="43"/>
  <c r="O10" i="43"/>
  <c r="N310" i="43"/>
  <c r="O216" i="43"/>
  <c r="I124" i="43"/>
  <c r="N359" i="43"/>
  <c r="P359" i="43" s="1"/>
  <c r="I111" i="43"/>
  <c r="O357" i="43"/>
  <c r="O307" i="43"/>
  <c r="I208" i="43"/>
  <c r="H142" i="43"/>
  <c r="I92" i="43"/>
  <c r="N43" i="43"/>
  <c r="N160" i="43"/>
  <c r="P160" i="43" s="1"/>
  <c r="N228" i="43"/>
  <c r="I79" i="43"/>
  <c r="H268" i="43"/>
  <c r="N288" i="43"/>
  <c r="O221" i="43"/>
  <c r="O284" i="43"/>
  <c r="I85" i="43"/>
  <c r="N34" i="43"/>
  <c r="H72" i="43"/>
  <c r="O316" i="43"/>
  <c r="I200" i="43"/>
  <c r="H68" i="43"/>
  <c r="O122" i="43"/>
  <c r="I287" i="43"/>
  <c r="O138" i="43"/>
  <c r="H299" i="43"/>
  <c r="N216" i="43"/>
  <c r="O51" i="43"/>
  <c r="O199" i="43"/>
  <c r="I16" i="43"/>
  <c r="H264" i="43"/>
  <c r="H115" i="43"/>
  <c r="I31" i="43"/>
  <c r="H345" i="43"/>
  <c r="O230" i="43"/>
  <c r="N180" i="43"/>
  <c r="I114" i="43"/>
  <c r="N14" i="43"/>
  <c r="H122" i="43"/>
  <c r="E122" i="43" s="1"/>
  <c r="I204" i="43"/>
  <c r="N364" i="43"/>
  <c r="H67" i="43"/>
  <c r="I38" i="43"/>
  <c r="O313" i="43"/>
  <c r="H214" i="43"/>
  <c r="N66" i="43"/>
  <c r="H361" i="43"/>
  <c r="I295" i="43"/>
  <c r="O245" i="43"/>
  <c r="N179" i="43"/>
  <c r="O47" i="43"/>
  <c r="H339" i="43"/>
  <c r="H124" i="43"/>
  <c r="H58" i="43"/>
  <c r="I355" i="43"/>
  <c r="N305" i="43"/>
  <c r="O107" i="43"/>
  <c r="H321" i="43"/>
  <c r="E321" i="43" s="1"/>
  <c r="H89" i="43"/>
  <c r="I238" i="43"/>
  <c r="H302" i="43"/>
  <c r="H236" i="43"/>
  <c r="H170" i="43"/>
  <c r="H87" i="43"/>
  <c r="I56" i="43"/>
  <c r="O351" i="43"/>
  <c r="N202" i="43"/>
  <c r="H119" i="43"/>
  <c r="N181" i="43"/>
  <c r="N211" i="43"/>
  <c r="N144" i="43"/>
  <c r="I45" i="43"/>
  <c r="N374" i="43"/>
  <c r="I325" i="43"/>
  <c r="N275" i="43"/>
  <c r="N226" i="43"/>
  <c r="P226" i="43" s="1"/>
  <c r="H160" i="43"/>
  <c r="N110" i="43"/>
  <c r="H44" i="43"/>
  <c r="I244" i="43"/>
  <c r="I42" i="43"/>
  <c r="O102" i="43"/>
  <c r="N84" i="43"/>
  <c r="N251" i="43"/>
  <c r="O326" i="43"/>
  <c r="H227" i="43"/>
  <c r="H61" i="43"/>
  <c r="I357" i="43"/>
  <c r="H241" i="43"/>
  <c r="M241" i="43" s="1"/>
  <c r="N192" i="43"/>
  <c r="N92" i="43"/>
  <c r="H43" i="43"/>
  <c r="N184" i="43"/>
  <c r="O162" i="43"/>
  <c r="N204" i="43"/>
  <c r="N195" i="43"/>
  <c r="N121" i="43"/>
  <c r="I333" i="43"/>
  <c r="N284" i="43"/>
  <c r="I151" i="43"/>
  <c r="H69" i="43"/>
  <c r="I34" i="43"/>
  <c r="N72" i="43"/>
  <c r="N200" i="43"/>
  <c r="H35" i="43"/>
  <c r="O182" i="43"/>
  <c r="O287" i="43"/>
  <c r="H39" i="43"/>
  <c r="O299" i="43"/>
  <c r="O183" i="43"/>
  <c r="I331" i="43"/>
  <c r="N16" i="43"/>
  <c r="I115" i="43"/>
  <c r="N52" i="43"/>
  <c r="N329" i="43"/>
  <c r="O279" i="43"/>
  <c r="H164" i="43"/>
  <c r="O98" i="43"/>
  <c r="I23" i="43"/>
  <c r="I353" i="43"/>
  <c r="H204" i="43"/>
  <c r="O215" i="43"/>
  <c r="I63" i="43"/>
  <c r="N11" i="43"/>
  <c r="H292" i="43"/>
  <c r="N193" i="43"/>
  <c r="N376" i="43"/>
  <c r="I84" i="43"/>
  <c r="H260" i="43"/>
  <c r="E260" i="43" s="1"/>
  <c r="O373" i="43"/>
  <c r="H274" i="43"/>
  <c r="H159" i="43"/>
  <c r="E159" i="43" s="1"/>
  <c r="H121" i="43"/>
  <c r="H46" i="43"/>
  <c r="H195" i="43"/>
  <c r="H267" i="43"/>
  <c r="I300" i="43"/>
  <c r="O168" i="43"/>
  <c r="I18" i="43"/>
  <c r="H282" i="43"/>
  <c r="N105" i="43"/>
  <c r="H253" i="43"/>
  <c r="O87" i="43"/>
  <c r="H150" i="43"/>
  <c r="H231" i="43"/>
  <c r="I72" i="43"/>
  <c r="O164" i="43"/>
  <c r="O6" i="43"/>
  <c r="I154" i="43"/>
  <c r="H166" i="43"/>
  <c r="I222" i="43"/>
  <c r="I66" i="43"/>
  <c r="H229" i="43"/>
  <c r="M229" i="43" s="1"/>
  <c r="N97" i="43"/>
  <c r="I68" i="43"/>
  <c r="I306" i="43"/>
  <c r="O207" i="43"/>
  <c r="O75" i="43"/>
  <c r="O223" i="43"/>
  <c r="H74" i="43"/>
  <c r="N321" i="43"/>
  <c r="I189" i="43"/>
  <c r="H56" i="43"/>
  <c r="O302" i="43"/>
  <c r="H203" i="43"/>
  <c r="O24" i="43"/>
  <c r="H334" i="43"/>
  <c r="O202" i="43"/>
  <c r="N70" i="43"/>
  <c r="P70" i="43" s="1"/>
  <c r="H63" i="43"/>
  <c r="N177" i="43"/>
  <c r="I28" i="43"/>
  <c r="N292" i="43"/>
  <c r="O193" i="43"/>
  <c r="H77" i="43"/>
  <c r="I376" i="43"/>
  <c r="H348" i="43"/>
  <c r="H373" i="43"/>
  <c r="I159" i="43"/>
  <c r="O92" i="43"/>
  <c r="N229" i="43"/>
  <c r="N46" i="43"/>
  <c r="O195" i="43"/>
  <c r="I168" i="43"/>
  <c r="N18" i="43"/>
  <c r="H281" i="43"/>
  <c r="H336" i="43"/>
  <c r="I332" i="43"/>
  <c r="H84" i="43"/>
  <c r="N83" i="43"/>
  <c r="N148" i="43"/>
  <c r="H362" i="43"/>
  <c r="H246" i="43"/>
  <c r="N131" i="43"/>
  <c r="E20" i="43"/>
  <c r="O133" i="43"/>
  <c r="N313" i="43"/>
  <c r="O311" i="43"/>
  <c r="O97" i="43"/>
  <c r="N100" i="43"/>
  <c r="I191" i="43"/>
  <c r="N322" i="43"/>
  <c r="H206" i="43"/>
  <c r="I74" i="43"/>
  <c r="O321" i="43"/>
  <c r="H189" i="43"/>
  <c r="O7" i="43"/>
  <c r="H186" i="43"/>
  <c r="I22" i="43"/>
  <c r="I334" i="43"/>
  <c r="H53" i="43"/>
  <c r="N247" i="43"/>
  <c r="H375" i="43"/>
  <c r="O177" i="43"/>
  <c r="I19" i="43"/>
  <c r="I292" i="43"/>
  <c r="O176" i="43"/>
  <c r="N77" i="43"/>
  <c r="O310" i="43"/>
  <c r="I323" i="43"/>
  <c r="I339" i="43"/>
  <c r="I373" i="43"/>
  <c r="O258" i="43"/>
  <c r="H76" i="43"/>
  <c r="N360" i="43"/>
  <c r="O46" i="43"/>
  <c r="I195" i="43"/>
  <c r="H320" i="43"/>
  <c r="H151" i="43"/>
  <c r="H34" i="43"/>
  <c r="N171" i="43"/>
  <c r="N233" i="43"/>
  <c r="I336" i="43"/>
  <c r="O332" i="43"/>
  <c r="O83" i="43"/>
  <c r="H148" i="43"/>
  <c r="N362" i="43"/>
  <c r="N246" i="43"/>
  <c r="O131" i="43"/>
  <c r="I251" i="43"/>
  <c r="I364" i="43"/>
  <c r="H133" i="43"/>
  <c r="O120" i="43"/>
  <c r="I73" i="43"/>
  <c r="O280" i="43"/>
  <c r="O66" i="43"/>
  <c r="N311" i="43"/>
  <c r="H196" i="43"/>
  <c r="H97" i="43"/>
  <c r="H290" i="43"/>
  <c r="O58" i="43"/>
  <c r="N206" i="43"/>
  <c r="I7" i="43"/>
  <c r="O189" i="43"/>
  <c r="N58" i="43"/>
  <c r="I170" i="43"/>
  <c r="H301" i="43"/>
  <c r="N185" i="43"/>
  <c r="P185" i="43" s="1"/>
  <c r="I53" i="43"/>
  <c r="N135" i="43"/>
  <c r="P135" i="43" s="1"/>
  <c r="N156" i="43"/>
  <c r="I15" i="43"/>
  <c r="I375" i="43"/>
  <c r="H177" i="43"/>
  <c r="N88" i="43"/>
  <c r="P88" i="43" s="1"/>
  <c r="O292" i="43"/>
  <c r="H176" i="43"/>
  <c r="H60" i="43"/>
  <c r="I310" i="43"/>
  <c r="O186" i="43"/>
  <c r="O254" i="43"/>
  <c r="H185" i="43"/>
  <c r="N260" i="43"/>
  <c r="H258" i="43"/>
  <c r="N159" i="43"/>
  <c r="I59" i="43"/>
  <c r="N107" i="43"/>
  <c r="O28" i="43"/>
  <c r="O270" i="43"/>
  <c r="H284" i="43"/>
  <c r="O151" i="43"/>
  <c r="O34" i="43"/>
  <c r="H105" i="43"/>
  <c r="O233" i="43"/>
  <c r="O281" i="43"/>
  <c r="H332" i="43"/>
  <c r="H51" i="43"/>
  <c r="H50" i="43"/>
  <c r="O148" i="43"/>
  <c r="O345" i="43"/>
  <c r="O246" i="43"/>
  <c r="I131" i="43"/>
  <c r="I289" i="43"/>
  <c r="O364" i="43"/>
  <c r="I133" i="43"/>
  <c r="N280" i="43"/>
  <c r="H15" i="43"/>
  <c r="O196" i="43"/>
  <c r="N64" i="43"/>
  <c r="I290" i="43"/>
  <c r="O158" i="43"/>
  <c r="N42" i="43"/>
  <c r="H305" i="43"/>
  <c r="O206" i="43"/>
  <c r="N7" i="43"/>
  <c r="I321" i="43"/>
  <c r="N189" i="43"/>
  <c r="N123" i="43"/>
  <c r="I58" i="43"/>
  <c r="N301" i="43"/>
  <c r="I185" i="43"/>
  <c r="H37" i="43"/>
  <c r="O297" i="43"/>
  <c r="N154" i="43"/>
  <c r="H144" i="43"/>
  <c r="H275" i="43"/>
  <c r="I176" i="43"/>
  <c r="N98" i="43"/>
  <c r="N137" i="43"/>
  <c r="I248" i="43"/>
  <c r="I106" i="43"/>
  <c r="O260" i="43"/>
  <c r="N357" i="43"/>
  <c r="O159" i="43"/>
  <c r="O59" i="43"/>
  <c r="H294" i="43"/>
  <c r="H28" i="43"/>
  <c r="H221" i="43"/>
  <c r="I284" i="43"/>
  <c r="N151" i="43"/>
  <c r="O105" i="43"/>
  <c r="H200" i="43"/>
  <c r="H182" i="43"/>
  <c r="O336" i="43"/>
  <c r="N332" i="43"/>
  <c r="I50" i="43"/>
  <c r="I148" i="43"/>
  <c r="N345" i="43"/>
  <c r="I246" i="43"/>
  <c r="H30" i="43"/>
  <c r="M30" i="43" s="1"/>
  <c r="H364" i="43"/>
  <c r="I100" i="43"/>
  <c r="N89" i="43"/>
  <c r="O247" i="43"/>
  <c r="O295" i="43"/>
  <c r="O64" i="43"/>
  <c r="I171" i="43"/>
  <c r="O273" i="43"/>
  <c r="H24" i="43"/>
  <c r="I305" i="43"/>
  <c r="I206" i="43"/>
  <c r="O304" i="43"/>
  <c r="H172" i="43"/>
  <c r="N170" i="43"/>
  <c r="N40" i="43"/>
  <c r="O301" i="43"/>
  <c r="H19" i="43"/>
  <c r="E19" i="43" s="1"/>
  <c r="O95" i="43"/>
  <c r="I242" i="43"/>
  <c r="N127" i="43"/>
  <c r="H10" i="43"/>
  <c r="N96" i="43"/>
  <c r="N102" i="43"/>
  <c r="H359" i="43"/>
  <c r="I161" i="43"/>
  <c r="O324" i="43"/>
  <c r="H25" i="43"/>
  <c r="I39" i="43"/>
  <c r="O121" i="43"/>
  <c r="H102" i="43"/>
  <c r="I97" i="43"/>
  <c r="H101" i="43"/>
  <c r="N198" i="43"/>
  <c r="H248" i="43"/>
  <c r="O303" i="43"/>
  <c r="O100" i="43"/>
  <c r="O375" i="43"/>
  <c r="I144" i="43"/>
  <c r="H374" i="43"/>
  <c r="N176" i="43"/>
  <c r="O60" i="43"/>
  <c r="H244" i="43"/>
  <c r="O90" i="43"/>
  <c r="N186" i="43"/>
  <c r="O227" i="43"/>
  <c r="H357" i="43"/>
  <c r="N258" i="43"/>
  <c r="I142" i="43"/>
  <c r="N59" i="43"/>
  <c r="I228" i="43"/>
  <c r="N71" i="43"/>
  <c r="I235" i="43"/>
  <c r="N267" i="43"/>
  <c r="I135" i="43"/>
  <c r="O23" i="43"/>
  <c r="I105" i="43"/>
  <c r="O200" i="43"/>
  <c r="I182" i="43"/>
  <c r="N287" i="43"/>
  <c r="I299" i="43"/>
  <c r="N51" i="43"/>
  <c r="H16" i="43"/>
  <c r="H114" i="43"/>
  <c r="H270" i="43"/>
  <c r="H100" i="43"/>
  <c r="H295" i="43"/>
  <c r="I179" i="43"/>
  <c r="M179" i="43" s="1"/>
  <c r="I64" i="43"/>
  <c r="N273" i="43"/>
  <c r="H273" i="43"/>
  <c r="H141" i="43"/>
  <c r="O38" i="43"/>
  <c r="O305" i="43"/>
  <c r="O190" i="43"/>
  <c r="O123" i="43"/>
  <c r="I304" i="43"/>
  <c r="I172" i="43"/>
  <c r="O156" i="43"/>
  <c r="O253" i="43"/>
  <c r="H153" i="43"/>
  <c r="H136" i="43"/>
  <c r="H208" i="43"/>
  <c r="O234" i="43"/>
  <c r="N169" i="43"/>
  <c r="O49" i="43"/>
  <c r="H48" i="43"/>
  <c r="I368" i="43"/>
  <c r="N377" i="43"/>
  <c r="N31" i="43"/>
  <c r="H342" i="43"/>
  <c r="O144" i="43"/>
  <c r="I374" i="43"/>
  <c r="O275" i="43"/>
  <c r="I160" i="43"/>
  <c r="O44" i="43"/>
  <c r="N328" i="43"/>
  <c r="I48" i="43"/>
  <c r="N90" i="43"/>
  <c r="I227" i="43"/>
  <c r="N142" i="43"/>
  <c r="I43" i="43"/>
  <c r="H228" i="43"/>
  <c r="H107" i="43"/>
  <c r="I221" i="43"/>
  <c r="O350" i="43"/>
  <c r="O250" i="43"/>
  <c r="N118" i="43"/>
  <c r="N182" i="43"/>
  <c r="N299" i="43"/>
  <c r="O17" i="43"/>
  <c r="O115" i="43"/>
  <c r="I345" i="43"/>
  <c r="I230" i="43"/>
  <c r="O114" i="43"/>
  <c r="N56" i="43"/>
  <c r="I314" i="43"/>
  <c r="I67" i="43"/>
  <c r="N214" i="43"/>
  <c r="O377" i="43"/>
  <c r="H278" i="43"/>
  <c r="O179" i="43"/>
  <c r="N141" i="43"/>
  <c r="H289" i="43"/>
  <c r="I190" i="43"/>
  <c r="N356" i="43"/>
  <c r="H271" i="43"/>
  <c r="O368" i="43"/>
  <c r="N253" i="43"/>
  <c r="H120" i="43"/>
  <c r="N120" i="43"/>
  <c r="H285" i="43"/>
  <c r="I136" i="43"/>
  <c r="N19" i="43"/>
  <c r="I350" i="43"/>
  <c r="E187" i="43"/>
  <c r="H165" i="43"/>
  <c r="H245" i="43"/>
  <c r="N344" i="43"/>
  <c r="I342" i="43"/>
  <c r="H128" i="43"/>
  <c r="N259" i="43"/>
  <c r="N244" i="43"/>
  <c r="N271" i="43"/>
  <c r="O5" i="43"/>
  <c r="E349" i="43"/>
  <c r="N227" i="43"/>
  <c r="H340" i="43"/>
  <c r="N241" i="43"/>
  <c r="O142" i="43"/>
  <c r="N221" i="43"/>
  <c r="N350" i="43"/>
  <c r="H250" i="43"/>
  <c r="O65" i="43"/>
  <c r="O72" i="43"/>
  <c r="H167" i="43"/>
  <c r="N330" i="43"/>
  <c r="H287" i="43"/>
  <c r="O16" i="43"/>
  <c r="O329" i="43"/>
  <c r="P329" i="43" s="1"/>
  <c r="H230" i="43"/>
  <c r="H98" i="43"/>
  <c r="O314" i="43"/>
  <c r="N67" i="43"/>
  <c r="I352" i="43"/>
  <c r="O214" i="43"/>
  <c r="I377" i="43"/>
  <c r="I163" i="43"/>
  <c r="H47" i="43"/>
  <c r="N257" i="43"/>
  <c r="O141" i="43"/>
  <c r="O356" i="43"/>
  <c r="H190" i="43"/>
  <c r="O271" i="43"/>
  <c r="N172" i="43"/>
  <c r="N368" i="43"/>
  <c r="H104" i="43"/>
  <c r="O172" i="43"/>
  <c r="N136" i="43"/>
  <c r="H277" i="43"/>
  <c r="I309" i="43"/>
  <c r="I341" i="43"/>
  <c r="O242" i="43"/>
  <c r="I26" i="43"/>
  <c r="H96" i="43"/>
  <c r="O184" i="43"/>
  <c r="I155" i="43"/>
  <c r="O134" i="43"/>
  <c r="N161" i="43"/>
  <c r="N324" i="43"/>
  <c r="O225" i="43"/>
  <c r="O43" i="43"/>
  <c r="O228" i="43"/>
  <c r="N254" i="43"/>
  <c r="N54" i="43"/>
  <c r="I121" i="43"/>
  <c r="H350" i="43"/>
  <c r="N234" i="43"/>
  <c r="I102" i="43"/>
  <c r="N116" i="43"/>
  <c r="H55" i="43"/>
  <c r="N167" i="43"/>
  <c r="O330" i="43"/>
  <c r="N237" i="43"/>
  <c r="H266" i="43"/>
  <c r="H331" i="43"/>
  <c r="I83" i="43"/>
  <c r="N115" i="43"/>
  <c r="E329" i="43"/>
  <c r="N230" i="43"/>
  <c r="I98" i="43"/>
  <c r="O353" i="43"/>
  <c r="H314" i="43"/>
  <c r="O67" i="43"/>
  <c r="I214" i="43"/>
  <c r="N262" i="43"/>
  <c r="I47" i="43"/>
  <c r="O257" i="43"/>
  <c r="H272" i="43"/>
  <c r="O139" i="43"/>
  <c r="N352" i="43"/>
  <c r="I104" i="43"/>
  <c r="O268" i="43"/>
  <c r="O136" i="43"/>
  <c r="H240" i="43"/>
  <c r="O277" i="43"/>
  <c r="N276" i="43"/>
  <c r="O78" i="43"/>
  <c r="N341" i="43"/>
  <c r="I226" i="43"/>
  <c r="I127" i="43"/>
  <c r="N10" i="43"/>
  <c r="O96" i="43"/>
  <c r="N29" i="43"/>
  <c r="O52" i="43"/>
  <c r="O116" i="43"/>
  <c r="I359" i="43"/>
  <c r="H161" i="43"/>
  <c r="H307" i="43"/>
  <c r="N208" i="43"/>
  <c r="N129" i="43"/>
  <c r="P129" i="43" s="1"/>
  <c r="H261" i="43"/>
  <c r="O53" i="43"/>
  <c r="H333" i="43"/>
  <c r="H217" i="43"/>
  <c r="M217" i="43" s="1"/>
  <c r="N349" i="43"/>
  <c r="O101" i="43"/>
  <c r="O20" i="43"/>
  <c r="O187" i="43"/>
  <c r="H216" i="43"/>
  <c r="N248" i="43"/>
  <c r="I49" i="43"/>
  <c r="I296" i="43"/>
  <c r="O197" i="43"/>
  <c r="H14" i="43"/>
  <c r="O232" i="43"/>
  <c r="H363" i="43"/>
  <c r="I361" i="43"/>
  <c r="O130" i="43"/>
  <c r="H29" i="43"/>
  <c r="N339" i="43"/>
  <c r="H224" i="43"/>
  <c r="I108" i="43"/>
  <c r="N355" i="43"/>
  <c r="E140" i="43"/>
  <c r="N255" i="43"/>
  <c r="N106" i="43"/>
  <c r="I319" i="43"/>
  <c r="I87" i="43"/>
  <c r="H351" i="43"/>
  <c r="H218" i="43"/>
  <c r="N119" i="43"/>
  <c r="O211" i="43"/>
  <c r="H276" i="43"/>
  <c r="H78" i="43"/>
  <c r="O341" i="43"/>
  <c r="H127" i="43"/>
  <c r="I10" i="43"/>
  <c r="H184" i="43"/>
  <c r="N4" i="43"/>
  <c r="I120" i="43"/>
  <c r="H111" i="43"/>
  <c r="N307" i="43"/>
  <c r="O208" i="43"/>
  <c r="O109" i="43"/>
  <c r="N36" i="43"/>
  <c r="N79" i="43"/>
  <c r="I3" i="43"/>
  <c r="N333" i="43"/>
  <c r="N217" i="43"/>
  <c r="I69" i="43"/>
  <c r="O349" i="43"/>
  <c r="I101" i="43"/>
  <c r="O37" i="43"/>
  <c r="H138" i="43"/>
  <c r="M138" i="43" s="1"/>
  <c r="I216" i="43"/>
  <c r="O248" i="43"/>
  <c r="H297" i="43"/>
  <c r="N296" i="43"/>
  <c r="H180" i="43"/>
  <c r="I14" i="43"/>
  <c r="H254" i="43"/>
  <c r="I232" i="43"/>
  <c r="N363" i="43"/>
  <c r="P363" i="43" s="1"/>
  <c r="N165" i="43"/>
  <c r="N245" i="43"/>
  <c r="N130" i="43"/>
  <c r="O339" i="43"/>
  <c r="O224" i="43"/>
  <c r="H75" i="43"/>
  <c r="O355" i="43"/>
  <c r="O256" i="43"/>
  <c r="I123" i="43"/>
  <c r="O255" i="43"/>
  <c r="O106" i="43"/>
  <c r="E319" i="43"/>
  <c r="I236" i="43"/>
  <c r="N87" i="43"/>
  <c r="N218" i="43"/>
  <c r="O119" i="43"/>
  <c r="O352" i="43"/>
  <c r="N323" i="43"/>
  <c r="N163" i="43"/>
  <c r="H42" i="43"/>
  <c r="N215" i="43"/>
  <c r="N279" i="43"/>
  <c r="N183" i="43"/>
  <c r="N316" i="43"/>
  <c r="N300" i="43"/>
  <c r="I184" i="43"/>
  <c r="I109" i="43"/>
  <c r="I326" i="43"/>
  <c r="H242" i="43"/>
  <c r="N277" i="43"/>
  <c r="P124" i="43"/>
  <c r="M286" i="43"/>
  <c r="M70" i="43"/>
  <c r="M372" i="43"/>
  <c r="P371" i="43"/>
  <c r="E286" i="43"/>
  <c r="K73" i="41"/>
  <c r="K60" i="41"/>
  <c r="K63" i="41"/>
  <c r="K71" i="41"/>
  <c r="G10" i="41"/>
  <c r="K58" i="41"/>
  <c r="K10" i="41"/>
  <c r="K74" i="41"/>
  <c r="G14" i="41"/>
  <c r="N62" i="41" s="1"/>
  <c r="K62" i="41"/>
  <c r="K56" i="41"/>
  <c r="K73" i="36"/>
  <c r="G13" i="41"/>
  <c r="N61" i="41" s="1"/>
  <c r="K61" i="41"/>
  <c r="K69" i="36"/>
  <c r="K62" i="36"/>
  <c r="K70" i="41"/>
  <c r="G11" i="41"/>
  <c r="K59" i="41"/>
  <c r="K71" i="36"/>
  <c r="K65" i="41"/>
  <c r="K66" i="41"/>
  <c r="K67" i="41"/>
  <c r="K72" i="41"/>
  <c r="K70" i="36"/>
  <c r="K61" i="36"/>
  <c r="K11" i="41"/>
  <c r="K68" i="36"/>
  <c r="K72" i="36"/>
  <c r="K67" i="36"/>
  <c r="K57" i="41"/>
  <c r="K69" i="41"/>
  <c r="G16" i="41"/>
  <c r="N64" i="41" s="1"/>
  <c r="K64" i="41"/>
  <c r="K68" i="41"/>
  <c r="K74" i="36"/>
  <c r="G9" i="41"/>
  <c r="N57" i="41" s="1"/>
  <c r="G15" i="41"/>
  <c r="N63" i="41" s="1"/>
  <c r="N65" i="41"/>
  <c r="G12" i="41"/>
  <c r="N60" i="41" s="1"/>
  <c r="G8" i="41"/>
  <c r="N56" i="41" s="1"/>
  <c r="G18" i="41"/>
  <c r="N66" i="41" s="1"/>
  <c r="N34" i="36" a="1"/>
  <c r="N34" i="36" s="1"/>
  <c r="O34" i="36" s="1"/>
  <c r="L10" i="36" a="1"/>
  <c r="L10" i="36" s="1"/>
  <c r="M10" i="36" s="1"/>
  <c r="S34" i="36"/>
  <c r="G34" i="36"/>
  <c r="G58" i="36"/>
  <c r="Q10" i="36"/>
  <c r="F10" i="36" a="1"/>
  <c r="F10" i="36" s="1"/>
  <c r="J10" i="36" a="1"/>
  <c r="J10" i="36" s="1"/>
  <c r="K10" i="36" s="1"/>
  <c r="G14" i="36"/>
  <c r="N62" i="36" s="1"/>
  <c r="G13" i="36"/>
  <c r="N61" i="36" s="1"/>
  <c r="P34" i="36" a="1"/>
  <c r="P34" i="36" s="1"/>
  <c r="Q34" i="36" s="1"/>
  <c r="L34" i="36" a="1"/>
  <c r="L34" i="36" s="1"/>
  <c r="M34" i="36" s="1"/>
  <c r="N10" i="36" a="1"/>
  <c r="N10" i="36" s="1"/>
  <c r="O10" i="36" s="1"/>
  <c r="H34" i="36" a="1"/>
  <c r="H34" i="36" s="1"/>
  <c r="I34" i="36" s="1"/>
  <c r="H10" i="36" a="1"/>
  <c r="H10" i="36" s="1"/>
  <c r="I10" i="36" s="1"/>
  <c r="J34" i="36" a="1"/>
  <c r="J34" i="36" s="1"/>
  <c r="K34" i="36" s="1"/>
  <c r="J378" i="43" l="1"/>
  <c r="E43" i="43"/>
  <c r="P152" i="43"/>
  <c r="P239" i="43"/>
  <c r="J188" i="43"/>
  <c r="E326" i="43"/>
  <c r="E179" i="43"/>
  <c r="P99" i="43"/>
  <c r="M200" i="43"/>
  <c r="P110" i="43"/>
  <c r="E112" i="43"/>
  <c r="J157" i="43"/>
  <c r="P279" i="43"/>
  <c r="P318" i="43"/>
  <c r="M4" i="43"/>
  <c r="E116" i="43"/>
  <c r="J315" i="43"/>
  <c r="M25" i="43"/>
  <c r="J62" i="43"/>
  <c r="J220" i="43"/>
  <c r="P4" i="43"/>
  <c r="P320" i="43"/>
  <c r="P29" i="43"/>
  <c r="P42" i="43"/>
  <c r="J283" i="43"/>
  <c r="J252" i="43"/>
  <c r="M226" i="43"/>
  <c r="M43" i="43"/>
  <c r="J125" i="43"/>
  <c r="M321" i="43"/>
  <c r="J346" i="43"/>
  <c r="J33" i="43"/>
  <c r="J94" i="43"/>
  <c r="E275" i="43"/>
  <c r="P245" i="43"/>
  <c r="P262" i="43"/>
  <c r="E103" i="43"/>
  <c r="M51" i="43"/>
  <c r="M311" i="43"/>
  <c r="E316" i="43"/>
  <c r="E3" i="43"/>
  <c r="P63" i="43"/>
  <c r="M215" i="43"/>
  <c r="E26" i="43"/>
  <c r="P316" i="43"/>
  <c r="M224" i="43"/>
  <c r="P182" i="43"/>
  <c r="P87" i="43"/>
  <c r="M24" i="43"/>
  <c r="E201" i="43"/>
  <c r="G125" i="43"/>
  <c r="M61" i="43"/>
  <c r="E279" i="43"/>
  <c r="E21" i="43"/>
  <c r="M177" i="43"/>
  <c r="E92" i="43"/>
  <c r="E169" i="43"/>
  <c r="M42" i="43"/>
  <c r="M297" i="43"/>
  <c r="P98" i="43"/>
  <c r="M67" i="43"/>
  <c r="E66" i="43"/>
  <c r="E165" i="43"/>
  <c r="P237" i="43"/>
  <c r="M92" i="43"/>
  <c r="G157" i="43"/>
  <c r="E361" i="43"/>
  <c r="P102" i="43"/>
  <c r="P304" i="43"/>
  <c r="P165" i="43"/>
  <c r="G62" i="43"/>
  <c r="G283" i="43"/>
  <c r="P127" i="43"/>
  <c r="G188" i="43"/>
  <c r="E175" i="43"/>
  <c r="P308" i="43"/>
  <c r="P296" i="43"/>
  <c r="P19" i="43"/>
  <c r="G315" i="43"/>
  <c r="G346" i="43"/>
  <c r="G220" i="43"/>
  <c r="G378" i="43"/>
  <c r="G252" i="43"/>
  <c r="G94" i="43"/>
  <c r="P11" i="43"/>
  <c r="P198" i="43"/>
  <c r="P68" i="43"/>
  <c r="M78" i="43"/>
  <c r="E199" i="43"/>
  <c r="E36" i="43"/>
  <c r="E338" i="43"/>
  <c r="E139" i="43"/>
  <c r="P176" i="43"/>
  <c r="E149" i="43"/>
  <c r="E251" i="43"/>
  <c r="E353" i="43"/>
  <c r="G33" i="43"/>
  <c r="P376" i="43"/>
  <c r="E131" i="43"/>
  <c r="P107" i="43"/>
  <c r="E221" i="43"/>
  <c r="E364" i="43"/>
  <c r="E359" i="43"/>
  <c r="P146" i="43"/>
  <c r="P241" i="43"/>
  <c r="P322" i="43"/>
  <c r="P302" i="43"/>
  <c r="E280" i="43"/>
  <c r="P7" i="43"/>
  <c r="E271" i="43"/>
  <c r="E256" i="43"/>
  <c r="M222" i="43"/>
  <c r="P230" i="43"/>
  <c r="M20" i="43"/>
  <c r="M68" i="43"/>
  <c r="P117" i="43"/>
  <c r="P340" i="43"/>
  <c r="E145" i="43"/>
  <c r="E73" i="43"/>
  <c r="M76" i="43"/>
  <c r="E322" i="43"/>
  <c r="M181" i="43"/>
  <c r="E40" i="43"/>
  <c r="E367" i="43"/>
  <c r="P269" i="43"/>
  <c r="M161" i="43"/>
  <c r="M37" i="43"/>
  <c r="P54" i="43"/>
  <c r="P291" i="43"/>
  <c r="M325" i="43"/>
  <c r="M338" i="43"/>
  <c r="P21" i="43"/>
  <c r="P337" i="43"/>
  <c r="M55" i="43"/>
  <c r="M114" i="43"/>
  <c r="M119" i="43"/>
  <c r="M333" i="43"/>
  <c r="M44" i="43"/>
  <c r="P192" i="43"/>
  <c r="E207" i="43"/>
  <c r="M289" i="43"/>
  <c r="E341" i="43"/>
  <c r="E74" i="43"/>
  <c r="M77" i="43"/>
  <c r="E49" i="43"/>
  <c r="P244" i="43"/>
  <c r="E118" i="43"/>
  <c r="M88" i="43"/>
  <c r="P323" i="43"/>
  <c r="E17" i="43"/>
  <c r="E80" i="43"/>
  <c r="E193" i="43"/>
  <c r="M116" i="43"/>
  <c r="E309" i="43"/>
  <c r="E18" i="43"/>
  <c r="E336" i="43"/>
  <c r="E313" i="43"/>
  <c r="M40" i="43"/>
  <c r="E82" i="43"/>
  <c r="P355" i="43"/>
  <c r="M248" i="43"/>
  <c r="M146" i="43"/>
  <c r="P216" i="43"/>
  <c r="F33" i="43"/>
  <c r="P169" i="43"/>
  <c r="M197" i="43"/>
  <c r="E98" i="43"/>
  <c r="E64" i="43"/>
  <c r="M313" i="43"/>
  <c r="E200" i="43"/>
  <c r="E156" i="43"/>
  <c r="E225" i="43"/>
  <c r="M113" i="43"/>
  <c r="M64" i="43"/>
  <c r="M223" i="43"/>
  <c r="P108" i="43"/>
  <c r="E155" i="43"/>
  <c r="M207" i="43"/>
  <c r="E223" i="43"/>
  <c r="M148" i="43"/>
  <c r="E318" i="43"/>
  <c r="M81" i="43"/>
  <c r="H346" i="43"/>
  <c r="M135" i="43"/>
  <c r="E162" i="43"/>
  <c r="M231" i="43"/>
  <c r="P251" i="43"/>
  <c r="P140" i="43"/>
  <c r="P143" i="43"/>
  <c r="P286" i="43"/>
  <c r="M147" i="43"/>
  <c r="E34" i="43"/>
  <c r="E84" i="43"/>
  <c r="M298" i="43"/>
  <c r="P74" i="43"/>
  <c r="M234" i="43"/>
  <c r="E209" i="43"/>
  <c r="M106" i="43"/>
  <c r="M212" i="43"/>
  <c r="E147" i="43"/>
  <c r="P277" i="43"/>
  <c r="P276" i="43"/>
  <c r="M364" i="43"/>
  <c r="E137" i="43"/>
  <c r="E222" i="43"/>
  <c r="E212" i="43"/>
  <c r="M332" i="43"/>
  <c r="M246" i="43"/>
  <c r="M245" i="43"/>
  <c r="P59" i="43"/>
  <c r="M185" i="43"/>
  <c r="P22" i="43"/>
  <c r="E16" i="43"/>
  <c r="M170" i="43"/>
  <c r="P148" i="43"/>
  <c r="M58" i="43"/>
  <c r="P342" i="43"/>
  <c r="E192" i="43"/>
  <c r="M180" i="43"/>
  <c r="E85" i="43"/>
  <c r="E272" i="43"/>
  <c r="E307" i="43"/>
  <c r="P218" i="43"/>
  <c r="P36" i="43"/>
  <c r="M29" i="43"/>
  <c r="E276" i="43"/>
  <c r="P56" i="43"/>
  <c r="M136" i="43"/>
  <c r="M39" i="43"/>
  <c r="P186" i="43"/>
  <c r="P58" i="43"/>
  <c r="M87" i="43"/>
  <c r="P91" i="43"/>
  <c r="E134" i="43"/>
  <c r="P307" i="43"/>
  <c r="P221" i="43"/>
  <c r="M285" i="43"/>
  <c r="P214" i="43"/>
  <c r="M342" i="43"/>
  <c r="M133" i="43"/>
  <c r="E311" i="43"/>
  <c r="E150" i="43"/>
  <c r="E90" i="43"/>
  <c r="M189" i="43"/>
  <c r="P319" i="43"/>
  <c r="E219" i="43"/>
  <c r="E236" i="43"/>
  <c r="E202" i="43"/>
  <c r="E184" i="43"/>
  <c r="P142" i="43"/>
  <c r="M336" i="43"/>
  <c r="M203" i="43"/>
  <c r="E113" i="43"/>
  <c r="P30" i="43"/>
  <c r="P248" i="43"/>
  <c r="P208" i="43"/>
  <c r="P299" i="43"/>
  <c r="E294" i="43"/>
  <c r="P180" i="43"/>
  <c r="M249" i="43"/>
  <c r="E263" i="43"/>
  <c r="P203" i="43"/>
  <c r="M104" i="43"/>
  <c r="E331" i="43"/>
  <c r="E299" i="43"/>
  <c r="E288" i="43"/>
  <c r="P278" i="43"/>
  <c r="P240" i="43"/>
  <c r="M257" i="43"/>
  <c r="E355" i="43"/>
  <c r="P333" i="43"/>
  <c r="E290" i="43"/>
  <c r="E59" i="43"/>
  <c r="P354" i="43"/>
  <c r="P81" i="43"/>
  <c r="E365" i="43"/>
  <c r="P314" i="43"/>
  <c r="M17" i="43"/>
  <c r="P2" i="43"/>
  <c r="P61" i="43"/>
  <c r="P243" i="43"/>
  <c r="E132" i="43"/>
  <c r="P113" i="43"/>
  <c r="E325" i="43"/>
  <c r="E226" i="43"/>
  <c r="P349" i="43"/>
  <c r="P167" i="43"/>
  <c r="E232" i="43"/>
  <c r="E158" i="43"/>
  <c r="P260" i="43"/>
  <c r="P311" i="43"/>
  <c r="P246" i="43"/>
  <c r="P360" i="43"/>
  <c r="M375" i="43"/>
  <c r="P100" i="43"/>
  <c r="E320" i="43"/>
  <c r="P292" i="43"/>
  <c r="M69" i="43"/>
  <c r="P34" i="43"/>
  <c r="M142" i="43"/>
  <c r="P310" i="43"/>
  <c r="M152" i="43"/>
  <c r="E247" i="43"/>
  <c r="M23" i="43"/>
  <c r="M233" i="43"/>
  <c r="P309" i="43"/>
  <c r="E173" i="43"/>
  <c r="P18" i="43"/>
  <c r="P130" i="43"/>
  <c r="E312" i="43"/>
  <c r="P118" i="43"/>
  <c r="M102" i="43"/>
  <c r="P151" i="43"/>
  <c r="E60" i="43"/>
  <c r="M301" i="43"/>
  <c r="P247" i="43"/>
  <c r="P75" i="43"/>
  <c r="P16" i="43"/>
  <c r="M151" i="43"/>
  <c r="E285" i="43"/>
  <c r="P297" i="43"/>
  <c r="E86" i="43"/>
  <c r="E5" i="43"/>
  <c r="M205" i="43"/>
  <c r="P80" i="43"/>
  <c r="M112" i="43"/>
  <c r="P362" i="43"/>
  <c r="E376" i="43"/>
  <c r="M374" i="43"/>
  <c r="M360" i="43"/>
  <c r="E348" i="43"/>
  <c r="E356" i="43"/>
  <c r="P377" i="43"/>
  <c r="M348" i="43"/>
  <c r="P369" i="43"/>
  <c r="P358" i="43"/>
  <c r="H252" i="43"/>
  <c r="P352" i="43"/>
  <c r="P172" i="43"/>
  <c r="P227" i="43"/>
  <c r="M190" i="43"/>
  <c r="M242" i="43"/>
  <c r="P189" i="43"/>
  <c r="E142" i="43"/>
  <c r="M244" i="43"/>
  <c r="M377" i="43"/>
  <c r="E277" i="43"/>
  <c r="P212" i="43"/>
  <c r="E281" i="43"/>
  <c r="E265" i="43"/>
  <c r="M368" i="43"/>
  <c r="P150" i="43"/>
  <c r="E48" i="43"/>
  <c r="M150" i="43"/>
  <c r="E121" i="43"/>
  <c r="E120" i="43"/>
  <c r="P351" i="43"/>
  <c r="E334" i="43"/>
  <c r="E10" i="43"/>
  <c r="P326" i="43"/>
  <c r="E266" i="43"/>
  <c r="M109" i="43"/>
  <c r="E363" i="43"/>
  <c r="E38" i="43"/>
  <c r="E138" i="43"/>
  <c r="E248" i="43"/>
  <c r="E68" i="43"/>
  <c r="E78" i="43"/>
  <c r="E217" i="43"/>
  <c r="E151" i="43"/>
  <c r="M22" i="43"/>
  <c r="P37" i="43"/>
  <c r="P353" i="43"/>
  <c r="E25" i="43"/>
  <c r="P199" i="43"/>
  <c r="M79" i="43"/>
  <c r="E203" i="43"/>
  <c r="M350" i="43"/>
  <c r="E328" i="43"/>
  <c r="P183" i="43"/>
  <c r="E87" i="43"/>
  <c r="E163" i="43"/>
  <c r="M163" i="43"/>
  <c r="M121" i="43"/>
  <c r="M352" i="43"/>
  <c r="E161" i="43"/>
  <c r="P26" i="43"/>
  <c r="P126" i="43"/>
  <c r="M41" i="43"/>
  <c r="E9" i="43"/>
  <c r="E344" i="43"/>
  <c r="P282" i="43"/>
  <c r="E360" i="43"/>
  <c r="M9" i="43"/>
  <c r="E54" i="43"/>
  <c r="P149" i="43"/>
  <c r="E35" i="43"/>
  <c r="M111" i="43"/>
  <c r="P254" i="43"/>
  <c r="M118" i="43"/>
  <c r="P76" i="43"/>
  <c r="M314" i="43"/>
  <c r="P332" i="43"/>
  <c r="P258" i="43"/>
  <c r="E91" i="43"/>
  <c r="M120" i="43"/>
  <c r="E297" i="43"/>
  <c r="P115" i="43"/>
  <c r="P253" i="43"/>
  <c r="M131" i="43"/>
  <c r="E46" i="43"/>
  <c r="P132" i="43"/>
  <c r="M291" i="43"/>
  <c r="M290" i="43"/>
  <c r="E171" i="43"/>
  <c r="M149" i="43"/>
  <c r="E291" i="43"/>
  <c r="P207" i="43"/>
  <c r="M238" i="43"/>
  <c r="M335" i="43"/>
  <c r="E170" i="43"/>
  <c r="E129" i="43"/>
  <c r="E181" i="43"/>
  <c r="P256" i="43"/>
  <c r="P236" i="43"/>
  <c r="M140" i="43"/>
  <c r="M86" i="43"/>
  <c r="P368" i="43"/>
  <c r="P356" i="43"/>
  <c r="P90" i="43"/>
  <c r="P137" i="43"/>
  <c r="P123" i="43"/>
  <c r="M50" i="43"/>
  <c r="M258" i="43"/>
  <c r="M74" i="43"/>
  <c r="M84" i="43"/>
  <c r="P52" i="43"/>
  <c r="P92" i="43"/>
  <c r="E83" i="43"/>
  <c r="E53" i="43"/>
  <c r="E206" i="43"/>
  <c r="P66" i="43"/>
  <c r="M345" i="43"/>
  <c r="P43" i="43"/>
  <c r="P5" i="43"/>
  <c r="P13" i="43"/>
  <c r="E63" i="43"/>
  <c r="E205" i="43"/>
  <c r="M130" i="43"/>
  <c r="P112" i="43"/>
  <c r="M27" i="43"/>
  <c r="E269" i="43"/>
  <c r="M306" i="43"/>
  <c r="E303" i="43"/>
  <c r="E237" i="43"/>
  <c r="E270" i="43"/>
  <c r="E293" i="43"/>
  <c r="M308" i="43"/>
  <c r="P153" i="43"/>
  <c r="M174" i="43"/>
  <c r="M366" i="43"/>
  <c r="E259" i="43"/>
  <c r="E298" i="43"/>
  <c r="P317" i="43"/>
  <c r="P209" i="43"/>
  <c r="P191" i="43"/>
  <c r="M317" i="43"/>
  <c r="E114" i="43"/>
  <c r="P25" i="43"/>
  <c r="P78" i="43"/>
  <c r="M45" i="43"/>
  <c r="M154" i="43"/>
  <c r="P50" i="43"/>
  <c r="M287" i="43"/>
  <c r="H315" i="43"/>
  <c r="P328" i="43"/>
  <c r="M191" i="43"/>
  <c r="P334" i="43"/>
  <c r="E123" i="43"/>
  <c r="M123" i="43"/>
  <c r="M32" i="43"/>
  <c r="P331" i="43"/>
  <c r="P266" i="43"/>
  <c r="M95" i="43"/>
  <c r="H125" i="43"/>
  <c r="P166" i="43"/>
  <c r="P217" i="43"/>
  <c r="M115" i="43"/>
  <c r="P223" i="43"/>
  <c r="H94" i="43"/>
  <c r="E366" i="43"/>
  <c r="M97" i="43"/>
  <c r="P305" i="43"/>
  <c r="H220" i="43"/>
  <c r="M253" i="43"/>
  <c r="H283" i="43"/>
  <c r="P105" i="43"/>
  <c r="P219" i="43"/>
  <c r="E257" i="43"/>
  <c r="H188" i="43"/>
  <c r="E72" i="43"/>
  <c r="P49" i="43"/>
  <c r="H33" i="43"/>
  <c r="H157" i="43"/>
  <c r="P194" i="43"/>
  <c r="P330" i="43"/>
  <c r="E141" i="43"/>
  <c r="M141" i="43"/>
  <c r="P134" i="43"/>
  <c r="P306" i="43"/>
  <c r="P101" i="43"/>
  <c r="M255" i="43"/>
  <c r="M237" i="43"/>
  <c r="E22" i="43"/>
  <c r="E335" i="43"/>
  <c r="E29" i="43"/>
  <c r="P8" i="43"/>
  <c r="P39" i="43"/>
  <c r="E130" i="43"/>
  <c r="P197" i="43"/>
  <c r="E96" i="43"/>
  <c r="P79" i="43"/>
  <c r="P339" i="43"/>
  <c r="P10" i="43"/>
  <c r="E127" i="43"/>
  <c r="P271" i="43"/>
  <c r="M19" i="43"/>
  <c r="M221" i="43"/>
  <c r="M305" i="43"/>
  <c r="E185" i="43"/>
  <c r="P229" i="43"/>
  <c r="M63" i="43"/>
  <c r="P193" i="43"/>
  <c r="E67" i="43"/>
  <c r="M331" i="43"/>
  <c r="P284" i="43"/>
  <c r="M160" i="43"/>
  <c r="M56" i="43"/>
  <c r="M110" i="43"/>
  <c r="M83" i="43"/>
  <c r="P201" i="43"/>
  <c r="P225" i="43"/>
  <c r="M99" i="43"/>
  <c r="M171" i="43"/>
  <c r="M343" i="43"/>
  <c r="M328" i="43"/>
  <c r="P263" i="43"/>
  <c r="E282" i="43"/>
  <c r="M309" i="43"/>
  <c r="M155" i="43"/>
  <c r="E330" i="43"/>
  <c r="P327" i="43"/>
  <c r="P210" i="43"/>
  <c r="P155" i="43"/>
  <c r="M369" i="43"/>
  <c r="E117" i="43"/>
  <c r="E128" i="43"/>
  <c r="M80" i="43"/>
  <c r="E4" i="43"/>
  <c r="E369" i="43"/>
  <c r="P295" i="43"/>
  <c r="P65" i="43"/>
  <c r="M91" i="43"/>
  <c r="E11" i="43"/>
  <c r="P294" i="43"/>
  <c r="E61" i="43"/>
  <c r="M323" i="43"/>
  <c r="P168" i="43"/>
  <c r="E110" i="43"/>
  <c r="E208" i="43"/>
  <c r="E45" i="43"/>
  <c r="P205" i="43"/>
  <c r="M192" i="43"/>
  <c r="P41" i="43"/>
  <c r="E300" i="43"/>
  <c r="M300" i="43"/>
  <c r="P273" i="43"/>
  <c r="H62" i="43"/>
  <c r="P235" i="43"/>
  <c r="P222" i="43"/>
  <c r="P12" i="43"/>
  <c r="P111" i="43"/>
  <c r="P3" i="43"/>
  <c r="E261" i="43"/>
  <c r="M326" i="43"/>
  <c r="E351" i="43"/>
  <c r="E254" i="43"/>
  <c r="P257" i="43"/>
  <c r="E301" i="43"/>
  <c r="P313" i="43"/>
  <c r="P97" i="43"/>
  <c r="M195" i="43"/>
  <c r="E314" i="43"/>
  <c r="P121" i="43"/>
  <c r="M227" i="43"/>
  <c r="P275" i="43"/>
  <c r="E215" i="43"/>
  <c r="E333" i="43"/>
  <c r="M158" i="43"/>
  <c r="P133" i="43"/>
  <c r="P300" i="43"/>
  <c r="M324" i="43"/>
  <c r="E186" i="43"/>
  <c r="M178" i="43"/>
  <c r="P53" i="43"/>
  <c r="E352" i="43"/>
  <c r="P9" i="43"/>
  <c r="E89" i="43"/>
  <c r="M304" i="43"/>
  <c r="E213" i="43"/>
  <c r="M129" i="43"/>
  <c r="M12" i="43"/>
  <c r="P348" i="43"/>
  <c r="M162" i="43"/>
  <c r="P73" i="43"/>
  <c r="E6" i="43"/>
  <c r="M96" i="43"/>
  <c r="M18" i="43"/>
  <c r="E69" i="43"/>
  <c r="E268" i="43"/>
  <c r="E216" i="43"/>
  <c r="E306" i="43"/>
  <c r="M108" i="43"/>
  <c r="P335" i="43"/>
  <c r="E71" i="43"/>
  <c r="E190" i="43"/>
  <c r="E7" i="43"/>
  <c r="E77" i="43"/>
  <c r="M127" i="43"/>
  <c r="E152" i="43"/>
  <c r="M28" i="43"/>
  <c r="M105" i="43"/>
  <c r="E362" i="43"/>
  <c r="M362" i="43"/>
  <c r="M166" i="43"/>
  <c r="E176" i="43"/>
  <c r="P312" i="43"/>
  <c r="M327" i="43"/>
  <c r="M330" i="43"/>
  <c r="P170" i="43"/>
  <c r="M355" i="43"/>
  <c r="P119" i="43"/>
  <c r="M341" i="43"/>
  <c r="P67" i="43"/>
  <c r="M250" i="43"/>
  <c r="E44" i="43"/>
  <c r="E107" i="43"/>
  <c r="M107" i="43"/>
  <c r="P71" i="43"/>
  <c r="M144" i="43"/>
  <c r="M218" i="43"/>
  <c r="E245" i="43"/>
  <c r="M14" i="43"/>
  <c r="P341" i="43"/>
  <c r="E95" i="43"/>
  <c r="E47" i="43"/>
  <c r="M47" i="43"/>
  <c r="P350" i="43"/>
  <c r="E160" i="43"/>
  <c r="M230" i="43"/>
  <c r="E246" i="43"/>
  <c r="M228" i="43"/>
  <c r="P40" i="43"/>
  <c r="E23" i="43"/>
  <c r="M294" i="43"/>
  <c r="E375" i="43"/>
  <c r="M60" i="43"/>
  <c r="P83" i="43"/>
  <c r="E274" i="43"/>
  <c r="P202" i="43"/>
  <c r="M46" i="43"/>
  <c r="E177" i="43"/>
  <c r="M204" i="43"/>
  <c r="E238" i="43"/>
  <c r="M236" i="43"/>
  <c r="M339" i="43"/>
  <c r="P364" i="43"/>
  <c r="M299" i="43"/>
  <c r="E227" i="43"/>
  <c r="M232" i="43"/>
  <c r="P373" i="43"/>
  <c r="P20" i="43"/>
  <c r="P175" i="43"/>
  <c r="M376" i="43"/>
  <c r="M247" i="43"/>
  <c r="P82" i="43"/>
  <c r="E28" i="43"/>
  <c r="M354" i="43"/>
  <c r="M344" i="43"/>
  <c r="P343" i="43"/>
  <c r="E354" i="43"/>
  <c r="M134" i="43"/>
  <c r="E8" i="43"/>
  <c r="P145" i="43"/>
  <c r="E304" i="43"/>
  <c r="E278" i="43"/>
  <c r="P213" i="43"/>
  <c r="E343" i="43"/>
  <c r="M11" i="43"/>
  <c r="P86" i="43"/>
  <c r="M85" i="43"/>
  <c r="M31" i="43"/>
  <c r="P162" i="43"/>
  <c r="E167" i="43"/>
  <c r="P224" i="43"/>
  <c r="E204" i="43"/>
  <c r="P85" i="43"/>
  <c r="M243" i="43"/>
  <c r="M75" i="43"/>
  <c r="M156" i="43"/>
  <c r="P128" i="43"/>
  <c r="P234" i="43"/>
  <c r="P154" i="43"/>
  <c r="M284" i="43"/>
  <c r="M7" i="43"/>
  <c r="M353" i="43"/>
  <c r="P38" i="43"/>
  <c r="M312" i="43"/>
  <c r="M5" i="43"/>
  <c r="M57" i="43"/>
  <c r="E224" i="43"/>
  <c r="E65" i="43"/>
  <c r="P264" i="43"/>
  <c r="E79" i="43"/>
  <c r="E106" i="43"/>
  <c r="M349" i="43"/>
  <c r="E368" i="43"/>
  <c r="E13" i="43"/>
  <c r="M98" i="43"/>
  <c r="E374" i="43"/>
  <c r="P120" i="43"/>
  <c r="P31" i="43"/>
  <c r="E148" i="43"/>
  <c r="P64" i="43"/>
  <c r="P206" i="43"/>
  <c r="P233" i="43"/>
  <c r="P195" i="43"/>
  <c r="M122" i="43"/>
  <c r="E27" i="43"/>
  <c r="E57" i="43"/>
  <c r="M21" i="43"/>
  <c r="P303" i="43"/>
  <c r="P270" i="43"/>
  <c r="E292" i="43"/>
  <c r="M35" i="43"/>
  <c r="P250" i="43"/>
  <c r="P272" i="43"/>
  <c r="M173" i="43"/>
  <c r="E56" i="43"/>
  <c r="P178" i="43"/>
  <c r="M3" i="43"/>
  <c r="P173" i="43"/>
  <c r="E50" i="43"/>
  <c r="E55" i="43"/>
  <c r="P23" i="43"/>
  <c r="P190" i="43"/>
  <c r="M329" i="43"/>
  <c r="M310" i="43"/>
  <c r="P109" i="43"/>
  <c r="M322" i="43"/>
  <c r="M199" i="43"/>
  <c r="E264" i="43"/>
  <c r="P17" i="43"/>
  <c r="E104" i="43"/>
  <c r="P147" i="43"/>
  <c r="P116" i="43"/>
  <c r="P131" i="43"/>
  <c r="P60" i="43"/>
  <c r="M351" i="43"/>
  <c r="P259" i="43"/>
  <c r="P242" i="43"/>
  <c r="P215" i="43"/>
  <c r="M363" i="43"/>
  <c r="E377" i="43"/>
  <c r="M128" i="43"/>
  <c r="M16" i="43"/>
  <c r="M359" i="43"/>
  <c r="P89" i="43"/>
  <c r="E258" i="43"/>
  <c r="E305" i="43"/>
  <c r="P171" i="43"/>
  <c r="M72" i="43"/>
  <c r="M159" i="43"/>
  <c r="P204" i="43"/>
  <c r="P144" i="43"/>
  <c r="M89" i="43"/>
  <c r="P14" i="43"/>
  <c r="E195" i="43"/>
  <c r="M124" i="43"/>
  <c r="M6" i="43"/>
  <c r="P6" i="43"/>
  <c r="M167" i="43"/>
  <c r="P336" i="43"/>
  <c r="E358" i="43"/>
  <c r="E240" i="43"/>
  <c r="E133" i="43"/>
  <c r="M117" i="43"/>
  <c r="E317" i="43"/>
  <c r="E324" i="43"/>
  <c r="M36" i="43"/>
  <c r="P103" i="43"/>
  <c r="M239" i="43"/>
  <c r="M132" i="43"/>
  <c r="E105" i="43"/>
  <c r="M13" i="43"/>
  <c r="E76" i="43"/>
  <c r="E178" i="43"/>
  <c r="E332" i="43"/>
  <c r="E42" i="43"/>
  <c r="P93" i="43"/>
  <c r="P114" i="43"/>
  <c r="M211" i="43"/>
  <c r="E302" i="43"/>
  <c r="E337" i="43"/>
  <c r="P164" i="43"/>
  <c r="E14" i="43"/>
  <c r="P187" i="43"/>
  <c r="M90" i="43"/>
  <c r="M202" i="43"/>
  <c r="E296" i="43"/>
  <c r="M296" i="43"/>
  <c r="M100" i="43"/>
  <c r="E214" i="43"/>
  <c r="E373" i="43"/>
  <c r="M373" i="43"/>
  <c r="M334" i="43"/>
  <c r="P325" i="43"/>
  <c r="E136" i="43"/>
  <c r="M101" i="43"/>
  <c r="E109" i="43"/>
  <c r="M240" i="43"/>
  <c r="M214" i="43"/>
  <c r="P136" i="43"/>
  <c r="E228" i="43"/>
  <c r="E241" i="43"/>
  <c r="P51" i="43"/>
  <c r="E357" i="43"/>
  <c r="M357" i="43"/>
  <c r="M172" i="43"/>
  <c r="E51" i="43"/>
  <c r="P357" i="43"/>
  <c r="E295" i="43"/>
  <c r="M34" i="43"/>
  <c r="M164" i="43"/>
  <c r="E243" i="43"/>
  <c r="E189" i="43"/>
  <c r="P179" i="43"/>
  <c r="E182" i="43"/>
  <c r="E164" i="43"/>
  <c r="E144" i="43"/>
  <c r="P139" i="43"/>
  <c r="M65" i="43"/>
  <c r="E198" i="43"/>
  <c r="P28" i="43"/>
  <c r="P290" i="43"/>
  <c r="M8" i="43"/>
  <c r="E250" i="43"/>
  <c r="P274" i="43"/>
  <c r="E289" i="43"/>
  <c r="P238" i="43"/>
  <c r="M225" i="43"/>
  <c r="M26" i="43"/>
  <c r="M169" i="43"/>
  <c r="M52" i="43"/>
  <c r="M175" i="43"/>
  <c r="M103" i="43"/>
  <c r="P289" i="43"/>
  <c r="M82" i="43"/>
  <c r="P15" i="43"/>
  <c r="E81" i="43"/>
  <c r="M198" i="43"/>
  <c r="M145" i="43"/>
  <c r="M165" i="43"/>
  <c r="M49" i="43"/>
  <c r="E218" i="43"/>
  <c r="E31" i="43"/>
  <c r="P232" i="43"/>
  <c r="E229" i="43"/>
  <c r="M168" i="43"/>
  <c r="E244" i="43"/>
  <c r="E235" i="43"/>
  <c r="M235" i="43"/>
  <c r="P27" i="43"/>
  <c r="P177" i="43"/>
  <c r="E102" i="43"/>
  <c r="P106" i="43"/>
  <c r="E115" i="43"/>
  <c r="P344" i="43"/>
  <c r="P301" i="43"/>
  <c r="E191" i="43"/>
  <c r="P77" i="43"/>
  <c r="M206" i="43"/>
  <c r="E233" i="43"/>
  <c r="E230" i="43"/>
  <c r="P200" i="43"/>
  <c r="P84" i="43"/>
  <c r="E342" i="43"/>
  <c r="E255" i="43"/>
  <c r="E15" i="43"/>
  <c r="P281" i="43"/>
  <c r="E327" i="43"/>
  <c r="P95" i="43"/>
  <c r="M319" i="43"/>
  <c r="P372" i="43"/>
  <c r="E39" i="43"/>
  <c r="P365" i="43"/>
  <c r="M194" i="43"/>
  <c r="E242" i="43"/>
  <c r="M38" i="43"/>
  <c r="E166" i="43"/>
  <c r="E340" i="43"/>
  <c r="P347" i="43"/>
  <c r="M93" i="43"/>
  <c r="M251" i="43"/>
  <c r="P231" i="43"/>
  <c r="P44" i="43"/>
  <c r="P338" i="43"/>
  <c r="E231" i="43"/>
  <c r="E135" i="43"/>
  <c r="E93" i="43"/>
  <c r="E100" i="43"/>
  <c r="E153" i="43"/>
  <c r="P158" i="43"/>
  <c r="M316" i="43"/>
  <c r="P367" i="43"/>
  <c r="E97" i="43"/>
  <c r="P104" i="43"/>
  <c r="M254" i="43"/>
  <c r="P45" i="43"/>
  <c r="M356" i="43"/>
  <c r="E323" i="43"/>
  <c r="E75" i="43"/>
  <c r="M358" i="43"/>
  <c r="M71" i="43"/>
  <c r="E119" i="43"/>
  <c r="M53" i="43"/>
  <c r="E196" i="43"/>
  <c r="M213" i="43"/>
  <c r="P141" i="43"/>
  <c r="M153" i="43"/>
  <c r="E345" i="43"/>
  <c r="M176" i="43"/>
  <c r="P374" i="43"/>
  <c r="E168" i="43"/>
  <c r="M184" i="43"/>
  <c r="P255" i="43"/>
  <c r="M216" i="43"/>
  <c r="M307" i="43"/>
  <c r="P324" i="43"/>
  <c r="E172" i="43"/>
  <c r="E287" i="43"/>
  <c r="P287" i="43"/>
  <c r="E174" i="43"/>
  <c r="E197" i="43"/>
  <c r="P96" i="43"/>
  <c r="E41" i="43"/>
  <c r="P280" i="43"/>
  <c r="P345" i="43"/>
  <c r="M59" i="43"/>
  <c r="M15" i="43"/>
  <c r="E284" i="43"/>
  <c r="M260" i="43"/>
  <c r="P184" i="43"/>
  <c r="P211" i="43"/>
  <c r="M295" i="43"/>
  <c r="P228" i="43"/>
  <c r="P375" i="43"/>
  <c r="M288" i="43"/>
  <c r="M196" i="43"/>
  <c r="E101" i="43"/>
  <c r="P196" i="43"/>
  <c r="M303" i="43"/>
  <c r="M187" i="43"/>
  <c r="P293" i="43"/>
  <c r="E308" i="43"/>
  <c r="M137" i="43"/>
  <c r="P174" i="43"/>
  <c r="P265" i="43"/>
  <c r="M193" i="43"/>
  <c r="M367" i="43"/>
  <c r="P24" i="43"/>
  <c r="M340" i="43"/>
  <c r="M318" i="43"/>
  <c r="E24" i="43"/>
  <c r="M201" i="43"/>
  <c r="P268" i="43"/>
  <c r="M347" i="43"/>
  <c r="E37" i="43"/>
  <c r="E183" i="43"/>
  <c r="E111" i="43"/>
  <c r="E339" i="43"/>
  <c r="E99" i="43"/>
  <c r="M66" i="43"/>
  <c r="P361" i="43"/>
  <c r="P261" i="43"/>
  <c r="M73" i="43"/>
  <c r="E211" i="43"/>
  <c r="M293" i="43"/>
  <c r="E154" i="43"/>
  <c r="E273" i="43"/>
  <c r="M208" i="43"/>
  <c r="P46" i="43"/>
  <c r="M302" i="43"/>
  <c r="P288" i="43"/>
  <c r="H378" i="43"/>
  <c r="P163" i="43"/>
  <c r="E370" i="43"/>
  <c r="P161" i="43"/>
  <c r="E253" i="43"/>
  <c r="M48" i="43"/>
  <c r="M10" i="43"/>
  <c r="M182" i="43"/>
  <c r="P159" i="43"/>
  <c r="P156" i="43"/>
  <c r="E146" i="43"/>
  <c r="M320" i="43"/>
  <c r="M292" i="43"/>
  <c r="E58" i="43"/>
  <c r="P321" i="43"/>
  <c r="E124" i="43"/>
  <c r="P72" i="43"/>
  <c r="P181" i="43"/>
  <c r="M361" i="43"/>
  <c r="M337" i="43"/>
  <c r="E262" i="43"/>
  <c r="M139" i="43"/>
  <c r="P122" i="43"/>
  <c r="M219" i="43"/>
  <c r="E88" i="43"/>
  <c r="M365" i="43"/>
  <c r="M186" i="43"/>
  <c r="E194" i="43"/>
  <c r="M259" i="43"/>
  <c r="P32" i="43"/>
  <c r="P298" i="43"/>
  <c r="M54" i="43"/>
  <c r="E267" i="43"/>
  <c r="M143" i="43"/>
  <c r="E108" i="43"/>
  <c r="P267" i="43"/>
  <c r="M209" i="43"/>
  <c r="P48" i="43"/>
  <c r="E30" i="43"/>
  <c r="P57" i="43"/>
  <c r="M256" i="43"/>
  <c r="P47" i="43"/>
  <c r="E239" i="43"/>
  <c r="E52" i="43"/>
  <c r="P138" i="43"/>
  <c r="E350" i="43"/>
  <c r="E180" i="43"/>
  <c r="N59" i="41"/>
  <c r="K58" i="36"/>
  <c r="N58" i="41"/>
  <c r="K75" i="41"/>
  <c r="N157" i="43"/>
  <c r="F157" i="43"/>
  <c r="N378" i="43"/>
  <c r="G35" i="36"/>
  <c r="O157" i="43"/>
  <c r="I157" i="43"/>
  <c r="I188" i="43"/>
  <c r="O188" i="43"/>
  <c r="N188" i="43"/>
  <c r="F188" i="43"/>
  <c r="I220" i="43"/>
  <c r="O220" i="43"/>
  <c r="N220" i="43"/>
  <c r="F220" i="43"/>
  <c r="N252" i="43"/>
  <c r="O252" i="43"/>
  <c r="I252" i="43"/>
  <c r="F252" i="43"/>
  <c r="O283" i="43"/>
  <c r="N283" i="43"/>
  <c r="F283" i="43"/>
  <c r="I378" i="43"/>
  <c r="F378" i="43"/>
  <c r="O378" i="43"/>
  <c r="I346" i="43"/>
  <c r="O346" i="43"/>
  <c r="F346" i="43"/>
  <c r="N346" i="43"/>
  <c r="N315" i="43"/>
  <c r="O315" i="43"/>
  <c r="I315" i="43"/>
  <c r="F315" i="43"/>
  <c r="S35" i="36"/>
  <c r="Q11" i="36"/>
  <c r="G59" i="36"/>
  <c r="L11" i="36" a="1"/>
  <c r="L11" i="36" s="1"/>
  <c r="M11" i="36" s="1"/>
  <c r="F11" i="36" a="1"/>
  <c r="F11" i="36" s="1"/>
  <c r="J11" i="36" a="1"/>
  <c r="J11" i="36" s="1"/>
  <c r="K11" i="36" s="1"/>
  <c r="N11" i="36" a="1"/>
  <c r="N11" i="36" s="1"/>
  <c r="O11" i="36" s="1"/>
  <c r="L35" i="36" a="1"/>
  <c r="L35" i="36" s="1"/>
  <c r="M35" i="36" s="1"/>
  <c r="H11" i="36" a="1"/>
  <c r="H11" i="36" s="1"/>
  <c r="I11" i="36" s="1"/>
  <c r="N35" i="36" a="1"/>
  <c r="N35" i="36" s="1"/>
  <c r="O35" i="36" s="1"/>
  <c r="H35" i="36" a="1"/>
  <c r="H35" i="36" s="1"/>
  <c r="I35" i="36" s="1"/>
  <c r="G10" i="36"/>
  <c r="N58" i="36" s="1"/>
  <c r="P35" i="36" a="1"/>
  <c r="P35" i="36" s="1"/>
  <c r="Q35" i="36" s="1"/>
  <c r="J35" i="36" a="1"/>
  <c r="J35" i="36" s="1"/>
  <c r="K35" i="36" s="1"/>
  <c r="O125" i="43"/>
  <c r="N125" i="43"/>
  <c r="I125" i="43"/>
  <c r="F125" i="43"/>
  <c r="F62" i="43"/>
  <c r="P9" i="36" a="1"/>
  <c r="P9" i="36" s="1"/>
  <c r="F94" i="43"/>
  <c r="I62" i="43"/>
  <c r="O62" i="43"/>
  <c r="O33" i="43"/>
  <c r="N33" i="43"/>
  <c r="O94" i="43"/>
  <c r="N62" i="43"/>
  <c r="I94" i="43"/>
  <c r="I33" i="43"/>
  <c r="N94" i="43"/>
  <c r="M33" i="43" l="1"/>
  <c r="J39" i="36" s="1" a="1"/>
  <c r="J39" i="36" s="1"/>
  <c r="K39" i="36" s="1"/>
  <c r="E315" i="43"/>
  <c r="M157" i="43"/>
  <c r="E378" i="43"/>
  <c r="M188" i="43"/>
  <c r="E94" i="43"/>
  <c r="M315" i="43"/>
  <c r="M378" i="43"/>
  <c r="E62" i="43"/>
  <c r="E157" i="43"/>
  <c r="E220" i="43"/>
  <c r="E252" i="43"/>
  <c r="E188" i="43"/>
  <c r="M346" i="43"/>
  <c r="E346" i="43"/>
  <c r="E33" i="43"/>
  <c r="M94" i="43"/>
  <c r="M125" i="43"/>
  <c r="M62" i="43"/>
  <c r="E125" i="43"/>
  <c r="M220" i="43"/>
  <c r="E283" i="43"/>
  <c r="M252" i="43"/>
  <c r="K59" i="36"/>
  <c r="J17" i="36" a="1"/>
  <c r="J17" i="36" s="1"/>
  <c r="K17" i="36" s="1"/>
  <c r="O8" i="36"/>
  <c r="P36" i="36" a="1"/>
  <c r="P36" i="36" s="1"/>
  <c r="Q36" i="36" s="1"/>
  <c r="P32" i="36" a="1"/>
  <c r="P32" i="36" s="1"/>
  <c r="Q32" i="36" s="1"/>
  <c r="H40" i="36" a="1"/>
  <c r="H40" i="36" s="1"/>
  <c r="I40" i="36" s="1"/>
  <c r="N36" i="36" a="1"/>
  <c r="N36" i="36" s="1"/>
  <c r="O36" i="36" s="1"/>
  <c r="L17" i="36" a="1"/>
  <c r="L17" i="36" s="1"/>
  <c r="M17" i="36" s="1"/>
  <c r="N9" i="36" a="1"/>
  <c r="N9" i="36" s="1"/>
  <c r="O9" i="36" s="1"/>
  <c r="P157" i="43"/>
  <c r="P188" i="43"/>
  <c r="P220" i="43"/>
  <c r="P252" i="43"/>
  <c r="P283" i="43"/>
  <c r="P378" i="43"/>
  <c r="P346" i="43"/>
  <c r="P315" i="43"/>
  <c r="H8" i="36" a="1"/>
  <c r="H8" i="36" s="1"/>
  <c r="I8" i="36" s="1"/>
  <c r="L8" i="36" a="1"/>
  <c r="L8" i="36" s="1"/>
  <c r="M8" i="36" s="1"/>
  <c r="N12" i="36" a="1"/>
  <c r="N12" i="36" s="1"/>
  <c r="O12" i="36" s="1"/>
  <c r="S32" i="36"/>
  <c r="J40" i="36" a="1"/>
  <c r="J40" i="36" s="1"/>
  <c r="K40" i="36" s="1"/>
  <c r="G32" i="36"/>
  <c r="J16" i="36" a="1"/>
  <c r="J16" i="36" s="1"/>
  <c r="K16" i="36" s="1"/>
  <c r="Q8" i="36"/>
  <c r="L16" i="36" a="1"/>
  <c r="L16" i="36" s="1"/>
  <c r="M16" i="36" s="1"/>
  <c r="G36" i="36"/>
  <c r="Q15" i="36"/>
  <c r="G39" i="36"/>
  <c r="G41" i="36"/>
  <c r="L32" i="36" a="1"/>
  <c r="L32" i="36" s="1"/>
  <c r="M32" i="36" s="1"/>
  <c r="G63" i="36"/>
  <c r="G65" i="36"/>
  <c r="H32" i="36" a="1"/>
  <c r="H32" i="36" s="1"/>
  <c r="I32" i="36" s="1"/>
  <c r="S39" i="36"/>
  <c r="S41" i="36"/>
  <c r="F8" i="36" a="1"/>
  <c r="F8" i="36" s="1"/>
  <c r="G60" i="36"/>
  <c r="Q17" i="36"/>
  <c r="Q12" i="36"/>
  <c r="S33" i="36"/>
  <c r="J41" i="36" a="1"/>
  <c r="J41" i="36" s="1"/>
  <c r="K41" i="36" s="1"/>
  <c r="G40" i="36"/>
  <c r="G33" i="36"/>
  <c r="G64" i="36"/>
  <c r="Q9" i="36"/>
  <c r="H36" i="36" a="1"/>
  <c r="H36" i="36" s="1"/>
  <c r="I36" i="36" s="1"/>
  <c r="S40" i="36"/>
  <c r="G57" i="36"/>
  <c r="Q16" i="36"/>
  <c r="S36" i="36"/>
  <c r="H12" i="36" a="1"/>
  <c r="H12" i="36" s="1"/>
  <c r="I12" i="36" s="1"/>
  <c r="L40" i="36" a="1"/>
  <c r="L40" i="36" s="1"/>
  <c r="M40" i="36" s="1"/>
  <c r="F17" i="36" a="1"/>
  <c r="F17" i="36" s="1"/>
  <c r="L12" i="36" a="1"/>
  <c r="L12" i="36" s="1"/>
  <c r="M12" i="36" s="1"/>
  <c r="H33" i="36" a="1"/>
  <c r="H33" i="36" s="1"/>
  <c r="I33" i="36" s="1"/>
  <c r="N15" i="36" a="1"/>
  <c r="N15" i="36" s="1"/>
  <c r="O15" i="36" s="1"/>
  <c r="H9" i="36" a="1"/>
  <c r="H9" i="36" s="1"/>
  <c r="I9" i="36" s="1"/>
  <c r="H39" i="36" a="1"/>
  <c r="H39" i="36" s="1"/>
  <c r="I39" i="36" s="1"/>
  <c r="J8" i="36" a="1"/>
  <c r="J8" i="36" s="1"/>
  <c r="K8" i="36" s="1"/>
  <c r="L36" i="36" a="1"/>
  <c r="L36" i="36" s="1"/>
  <c r="M36" i="36" s="1"/>
  <c r="L9" i="36" a="1"/>
  <c r="L9" i="36" s="1"/>
  <c r="M9" i="36" s="1"/>
  <c r="F15" i="36" a="1"/>
  <c r="F15" i="36" s="1"/>
  <c r="N32" i="36" a="1"/>
  <c r="N32" i="36" s="1"/>
  <c r="O32" i="36" s="1"/>
  <c r="F12" i="36" a="1"/>
  <c r="F12" i="36" s="1"/>
  <c r="J33" i="36" a="1"/>
  <c r="J33" i="36" s="1"/>
  <c r="K33" i="36" s="1"/>
  <c r="N39" i="36" a="1"/>
  <c r="N39" i="36" s="1"/>
  <c r="O39" i="36" s="1"/>
  <c r="J32" i="36" a="1"/>
  <c r="J32" i="36" s="1"/>
  <c r="K32" i="36" s="1"/>
  <c r="F9" i="36" a="1"/>
  <c r="F9" i="36" s="1"/>
  <c r="L39" i="36" a="1"/>
  <c r="L39" i="36" s="1"/>
  <c r="M39" i="36" s="1"/>
  <c r="N33" i="36" a="1"/>
  <c r="N33" i="36" s="1"/>
  <c r="O33" i="36" s="1"/>
  <c r="P39" i="36" a="1"/>
  <c r="P39" i="36" s="1"/>
  <c r="Q39" i="36" s="1"/>
  <c r="H16" i="36" a="1"/>
  <c r="H16" i="36" s="1"/>
  <c r="I16" i="36" s="1"/>
  <c r="N17" i="36" a="1"/>
  <c r="N17" i="36" s="1"/>
  <c r="O17" i="36" s="1"/>
  <c r="P33" i="36" a="1"/>
  <c r="P33" i="36" s="1"/>
  <c r="Q33" i="36" s="1"/>
  <c r="H15" i="36" a="1"/>
  <c r="H15" i="36" s="1"/>
  <c r="I15" i="36" s="1"/>
  <c r="N40" i="36" a="1"/>
  <c r="N40" i="36" s="1"/>
  <c r="O40" i="36" s="1"/>
  <c r="H17" i="36" a="1"/>
  <c r="H17" i="36" s="1"/>
  <c r="I17" i="36" s="1"/>
  <c r="J9" i="36" a="1"/>
  <c r="J9" i="36" s="1"/>
  <c r="K9" i="36" s="1"/>
  <c r="J15" i="36" a="1"/>
  <c r="J15" i="36" s="1"/>
  <c r="K15" i="36" s="1"/>
  <c r="N16" i="36" a="1"/>
  <c r="N16" i="36" s="1"/>
  <c r="O16" i="36" s="1"/>
  <c r="N41" i="36" a="1"/>
  <c r="N41" i="36" s="1"/>
  <c r="O41" i="36" s="1"/>
  <c r="L33" i="36" a="1"/>
  <c r="L33" i="36" s="1"/>
  <c r="M33" i="36" s="1"/>
  <c r="L15" i="36" a="1"/>
  <c r="L15" i="36" s="1"/>
  <c r="M15" i="36" s="1"/>
  <c r="P41" i="36" a="1"/>
  <c r="P41" i="36" s="1"/>
  <c r="Q41" i="36" s="1"/>
  <c r="J36" i="36" a="1"/>
  <c r="J36" i="36" s="1"/>
  <c r="K36" i="36" s="1"/>
  <c r="F16" i="36" a="1"/>
  <c r="F16" i="36" s="1"/>
  <c r="L41" i="36" a="1"/>
  <c r="L41" i="36" s="1"/>
  <c r="M41" i="36" s="1"/>
  <c r="P40" i="36" a="1"/>
  <c r="P40" i="36" s="1"/>
  <c r="Q40" i="36" s="1"/>
  <c r="H41" i="36" a="1"/>
  <c r="H41" i="36" s="1"/>
  <c r="I41" i="36" s="1"/>
  <c r="G11" i="36"/>
  <c r="N59" i="36" s="1"/>
  <c r="J12" i="36" a="1"/>
  <c r="J12" i="36" s="1"/>
  <c r="K12" i="36" s="1"/>
  <c r="P125" i="43"/>
  <c r="P62" i="43"/>
  <c r="P94" i="43"/>
  <c r="P33" i="43"/>
  <c r="M261" i="43" l="1"/>
  <c r="K64" i="36"/>
  <c r="K63" i="36"/>
  <c r="K65" i="36"/>
  <c r="K57" i="36"/>
  <c r="K56" i="36"/>
  <c r="K60" i="36"/>
  <c r="G8" i="36"/>
  <c r="P42" i="36" a="1"/>
  <c r="P42" i="36" s="1"/>
  <c r="Q42" i="36" s="1"/>
  <c r="G42" i="36"/>
  <c r="G66" i="36"/>
  <c r="S42" i="36"/>
  <c r="Q18" i="36"/>
  <c r="G56" i="36"/>
  <c r="G9" i="36"/>
  <c r="N57" i="36" s="1"/>
  <c r="G17" i="36"/>
  <c r="N65" i="36" s="1"/>
  <c r="F18" i="36" a="1"/>
  <c r="F18" i="36" s="1"/>
  <c r="J42" i="36" a="1"/>
  <c r="J42" i="36" s="1"/>
  <c r="K42" i="36" s="1"/>
  <c r="G12" i="36"/>
  <c r="N60" i="36" s="1"/>
  <c r="L18" i="36" a="1"/>
  <c r="L18" i="36" s="1"/>
  <c r="M18" i="36" s="1"/>
  <c r="H18" i="36" a="1"/>
  <c r="H18" i="36" s="1"/>
  <c r="I18" i="36" s="1"/>
  <c r="G15" i="36"/>
  <c r="N63" i="36" s="1"/>
  <c r="N18" i="36" a="1"/>
  <c r="N18" i="36" s="1"/>
  <c r="O18" i="36" s="1"/>
  <c r="J18" i="36" a="1"/>
  <c r="J18" i="36" s="1"/>
  <c r="K18" i="36" s="1"/>
  <c r="L42" i="36" a="1"/>
  <c r="L42" i="36" s="1"/>
  <c r="M42" i="36" s="1"/>
  <c r="N42" i="36" a="1"/>
  <c r="N42" i="36" s="1"/>
  <c r="O42" i="36" s="1"/>
  <c r="H42" i="36" a="1"/>
  <c r="H42" i="36" s="1"/>
  <c r="I42" i="36" s="1"/>
  <c r="G16" i="36"/>
  <c r="N64" i="36" s="1"/>
  <c r="M262" i="43" l="1"/>
  <c r="M264" i="43"/>
  <c r="N56" i="36"/>
  <c r="K66" i="36"/>
  <c r="K75" i="36" s="1"/>
  <c r="F75" i="36" a="1"/>
  <c r="F75" i="36" s="1"/>
  <c r="G18" i="36"/>
  <c r="N66" i="36" s="1"/>
  <c r="M263" i="43" l="1"/>
  <c r="I2" i="39"/>
  <c r="S2" i="36" s="1"/>
  <c r="H8" i="39"/>
  <c r="AK51" i="41"/>
  <c r="AF51" i="41"/>
  <c r="AB51" i="41"/>
  <c r="X51" i="41"/>
  <c r="AK51" i="36"/>
  <c r="AF51" i="36"/>
  <c r="AB51" i="36"/>
  <c r="M265" i="43" l="1"/>
  <c r="K46" i="41"/>
  <c r="K43" i="41"/>
  <c r="G69" i="41"/>
  <c r="K25" i="41"/>
  <c r="K49" i="41"/>
  <c r="G68" i="41"/>
  <c r="G67" i="41"/>
  <c r="K20" i="41"/>
  <c r="K47" i="41"/>
  <c r="K22" i="41"/>
  <c r="G74" i="41"/>
  <c r="K44" i="41"/>
  <c r="K24" i="41"/>
  <c r="G73" i="41"/>
  <c r="K50" i="41"/>
  <c r="K48" i="41"/>
  <c r="K26" i="41"/>
  <c r="G72" i="41"/>
  <c r="K45" i="41"/>
  <c r="G71" i="41"/>
  <c r="K21" i="41"/>
  <c r="K19" i="41"/>
  <c r="K23" i="41"/>
  <c r="G70" i="41"/>
  <c r="S2" i="41"/>
  <c r="X51" i="36"/>
  <c r="M266" i="43" l="1"/>
  <c r="K51" i="41" a="1"/>
  <c r="K51" i="41" s="1"/>
  <c r="K27" i="41" a="1"/>
  <c r="K27" i="41" s="1"/>
  <c r="I14" i="39" s="1"/>
  <c r="J14" i="39" s="1"/>
  <c r="M25" i="41"/>
  <c r="O25" i="41"/>
  <c r="G25" i="41"/>
  <c r="Q25" i="41"/>
  <c r="I25" i="41"/>
  <c r="I23" i="41"/>
  <c r="Q23" i="41"/>
  <c r="O23" i="41"/>
  <c r="M23" i="41"/>
  <c r="G23" i="41"/>
  <c r="G48" i="41"/>
  <c r="O48" i="41"/>
  <c r="M48" i="41"/>
  <c r="I48" i="41"/>
  <c r="S48" i="41"/>
  <c r="Q48" i="41"/>
  <c r="G43" i="41"/>
  <c r="Q43" i="41"/>
  <c r="S43" i="41"/>
  <c r="M43" i="41"/>
  <c r="O43" i="41"/>
  <c r="I43" i="41"/>
  <c r="G50" i="41"/>
  <c r="S50" i="41"/>
  <c r="Q50" i="41"/>
  <c r="O50" i="41"/>
  <c r="M50" i="41"/>
  <c r="I50" i="41"/>
  <c r="Q24" i="41"/>
  <c r="I24" i="41"/>
  <c r="M24" i="41"/>
  <c r="G24" i="41"/>
  <c r="O24" i="41"/>
  <c r="I44" i="41"/>
  <c r="G44" i="41"/>
  <c r="M44" i="41"/>
  <c r="S44" i="41"/>
  <c r="Q44" i="41"/>
  <c r="O44" i="41"/>
  <c r="I22" i="41"/>
  <c r="M22" i="41"/>
  <c r="Q22" i="41"/>
  <c r="O22" i="41"/>
  <c r="G22" i="41"/>
  <c r="G47" i="41"/>
  <c r="S47" i="41"/>
  <c r="O47" i="41"/>
  <c r="I47" i="41"/>
  <c r="M47" i="41"/>
  <c r="Q47" i="41"/>
  <c r="G20" i="41"/>
  <c r="I20" i="41"/>
  <c r="O20" i="41"/>
  <c r="M20" i="41"/>
  <c r="Q20" i="41"/>
  <c r="G19" i="41"/>
  <c r="Q19" i="41"/>
  <c r="O19" i="41"/>
  <c r="I19" i="41"/>
  <c r="M19" i="41"/>
  <c r="M21" i="41"/>
  <c r="Q21" i="41"/>
  <c r="O21" i="41"/>
  <c r="G21" i="41"/>
  <c r="I21" i="41"/>
  <c r="I49" i="41"/>
  <c r="G49" i="41"/>
  <c r="Q49" i="41"/>
  <c r="M49" i="41"/>
  <c r="O49" i="41"/>
  <c r="S49" i="41"/>
  <c r="G45" i="41"/>
  <c r="O45" i="41"/>
  <c r="M45" i="41"/>
  <c r="S45" i="41"/>
  <c r="I45" i="41"/>
  <c r="Q45" i="41"/>
  <c r="Q26" i="41"/>
  <c r="G26" i="41"/>
  <c r="M26" i="41"/>
  <c r="I26" i="41"/>
  <c r="O26" i="41"/>
  <c r="I46" i="41"/>
  <c r="O46" i="41"/>
  <c r="G46" i="41"/>
  <c r="S46" i="41"/>
  <c r="Q46" i="41"/>
  <c r="M46" i="41"/>
  <c r="G74" i="36"/>
  <c r="K19" i="36"/>
  <c r="G73" i="36"/>
  <c r="K20" i="36"/>
  <c r="K44" i="36"/>
  <c r="G72" i="36"/>
  <c r="K21" i="36"/>
  <c r="G71" i="36"/>
  <c r="K50" i="36"/>
  <c r="K22" i="36"/>
  <c r="G70" i="36"/>
  <c r="K49" i="36"/>
  <c r="K23" i="36"/>
  <c r="G69" i="36"/>
  <c r="K48" i="36"/>
  <c r="K24" i="36"/>
  <c r="G68" i="36"/>
  <c r="K47" i="36"/>
  <c r="K25" i="36"/>
  <c r="G67" i="36"/>
  <c r="K46" i="36"/>
  <c r="K26" i="36"/>
  <c r="K45" i="36"/>
  <c r="K43" i="36"/>
  <c r="D2" i="36"/>
  <c r="G8" i="34"/>
  <c r="F8" i="34"/>
  <c r="E8" i="34"/>
  <c r="D8" i="34"/>
  <c r="M267" i="43" l="1"/>
  <c r="N72" i="41"/>
  <c r="K27" i="36" a="1"/>
  <c r="K27" i="36" s="1"/>
  <c r="K51" i="36" a="1"/>
  <c r="K51" i="36" s="1"/>
  <c r="Q19" i="36"/>
  <c r="N71" i="41"/>
  <c r="Q20" i="36"/>
  <c r="Q24" i="36"/>
  <c r="N68" i="41"/>
  <c r="N67" i="41"/>
  <c r="N73" i="41"/>
  <c r="Q22" i="36"/>
  <c r="Q25" i="36"/>
  <c r="Q23" i="36"/>
  <c r="N74" i="41"/>
  <c r="N69" i="41"/>
  <c r="N70" i="41"/>
  <c r="Q26" i="36"/>
  <c r="Q21" i="36"/>
  <c r="S43" i="36"/>
  <c r="G43" i="36"/>
  <c r="S45" i="36"/>
  <c r="G45" i="36"/>
  <c r="S47" i="36"/>
  <c r="G47" i="36"/>
  <c r="G75" i="36" a="1"/>
  <c r="G75" i="36" s="1"/>
  <c r="G46" i="36"/>
  <c r="S46" i="36"/>
  <c r="G48" i="36"/>
  <c r="S48" i="36"/>
  <c r="S49" i="36"/>
  <c r="G49" i="36"/>
  <c r="G44" i="36"/>
  <c r="S44" i="36"/>
  <c r="S50" i="36"/>
  <c r="G50" i="36"/>
  <c r="I45" i="36"/>
  <c r="Q45" i="36"/>
  <c r="M45" i="36"/>
  <c r="O45" i="36"/>
  <c r="Q50" i="36"/>
  <c r="M50" i="36"/>
  <c r="I50" i="36"/>
  <c r="O50" i="36"/>
  <c r="I46" i="36"/>
  <c r="Q46" i="36"/>
  <c r="M46" i="36"/>
  <c r="O46" i="36"/>
  <c r="M22" i="36"/>
  <c r="I22" i="36"/>
  <c r="G22" i="36"/>
  <c r="O22" i="36"/>
  <c r="M26" i="36"/>
  <c r="G26" i="36"/>
  <c r="O26" i="36"/>
  <c r="I26" i="36"/>
  <c r="M21" i="36"/>
  <c r="I21" i="36"/>
  <c r="G21" i="36"/>
  <c r="O21" i="36"/>
  <c r="M47" i="36"/>
  <c r="I47" i="36"/>
  <c r="O47" i="36"/>
  <c r="Q47" i="36"/>
  <c r="I44" i="36"/>
  <c r="Q44" i="36"/>
  <c r="M44" i="36"/>
  <c r="O44" i="36"/>
  <c r="M20" i="36"/>
  <c r="I20" i="36"/>
  <c r="G20" i="36"/>
  <c r="O20" i="36"/>
  <c r="I24" i="36"/>
  <c r="M24" i="36"/>
  <c r="G24" i="36"/>
  <c r="O24" i="36"/>
  <c r="M25" i="36"/>
  <c r="G25" i="36"/>
  <c r="O25" i="36"/>
  <c r="I25" i="36"/>
  <c r="M48" i="36"/>
  <c r="O48" i="36"/>
  <c r="Q48" i="36"/>
  <c r="I48" i="36"/>
  <c r="Q43" i="36"/>
  <c r="O43" i="36"/>
  <c r="I43" i="36"/>
  <c r="M43" i="36"/>
  <c r="M23" i="36"/>
  <c r="I23" i="36"/>
  <c r="G23" i="36"/>
  <c r="O23" i="36"/>
  <c r="G19" i="36"/>
  <c r="M19" i="36"/>
  <c r="O19" i="36"/>
  <c r="I19" i="36"/>
  <c r="M49" i="36"/>
  <c r="Q49" i="36"/>
  <c r="O49" i="36"/>
  <c r="I49" i="36"/>
  <c r="C4" i="36"/>
  <c r="D4" i="36"/>
  <c r="G8" i="39"/>
  <c r="F8" i="39"/>
  <c r="E8" i="39"/>
  <c r="M268" i="43" l="1"/>
  <c r="N75" i="41"/>
  <c r="N74" i="36"/>
  <c r="N68" i="36"/>
  <c r="N72" i="36"/>
  <c r="N69" i="36"/>
  <c r="N67" i="36"/>
  <c r="N71" i="36"/>
  <c r="N73" i="36"/>
  <c r="N70" i="36"/>
  <c r="Q27" i="36" a="1"/>
  <c r="Q27" i="36" s="1"/>
  <c r="Q27" i="41" a="1"/>
  <c r="Q27" i="41" s="1"/>
  <c r="P27" i="41" a="1"/>
  <c r="P27" i="41" s="1"/>
  <c r="P27" i="36" a="1"/>
  <c r="P27" i="36" s="1"/>
  <c r="G75" i="41" a="1"/>
  <c r="G75" i="41" s="1"/>
  <c r="F75" i="41" a="1"/>
  <c r="F75" i="41" s="1"/>
  <c r="M269" i="43" l="1"/>
  <c r="N75" i="36"/>
  <c r="M27" i="41" a="1"/>
  <c r="M27" i="41" s="1"/>
  <c r="I15" i="39" s="1"/>
  <c r="J15" i="39" s="1"/>
  <c r="L27" i="41" a="1"/>
  <c r="L27" i="41" s="1"/>
  <c r="H15" i="39" s="1"/>
  <c r="L51" i="41" a="1"/>
  <c r="L51" i="41" s="1"/>
  <c r="H20" i="39" s="1"/>
  <c r="M51" i="41" a="1"/>
  <c r="M51" i="41" s="1"/>
  <c r="I20" i="39" s="1"/>
  <c r="J20" i="39" s="1"/>
  <c r="J27" i="41" a="1"/>
  <c r="J27" i="41" s="1"/>
  <c r="H14" i="39" s="1"/>
  <c r="N51" i="41" a="1"/>
  <c r="N51" i="41" s="1"/>
  <c r="H21" i="39" s="1"/>
  <c r="O51" i="41" a="1"/>
  <c r="O51" i="41" s="1"/>
  <c r="I21" i="39" s="1"/>
  <c r="J21" i="39" s="1"/>
  <c r="F27" i="41" a="1"/>
  <c r="F27" i="41" s="1"/>
  <c r="H12" i="39" s="1"/>
  <c r="G27" i="41" a="1"/>
  <c r="G27" i="41" s="1"/>
  <c r="I12" i="39" s="1"/>
  <c r="J12" i="39" s="1"/>
  <c r="I27" i="41" a="1"/>
  <c r="I27" i="41" s="1"/>
  <c r="I13" i="39" s="1"/>
  <c r="J13" i="39" s="1"/>
  <c r="H27" i="41" a="1"/>
  <c r="H27" i="41" s="1"/>
  <c r="H13" i="39" s="1"/>
  <c r="I19" i="39"/>
  <c r="J19" i="39" s="1"/>
  <c r="J51" i="41" a="1"/>
  <c r="J51" i="41" s="1"/>
  <c r="H19" i="39" s="1"/>
  <c r="G51" i="41" a="1"/>
  <c r="G51" i="41" s="1"/>
  <c r="I17" i="39" s="1"/>
  <c r="J17" i="39" s="1"/>
  <c r="F51" i="41" a="1"/>
  <c r="F51" i="41" s="1"/>
  <c r="H17" i="39" s="1"/>
  <c r="N27" i="41" a="1"/>
  <c r="N27" i="41" s="1"/>
  <c r="H16" i="39" s="1"/>
  <c r="O27" i="41" a="1"/>
  <c r="O27" i="41" s="1"/>
  <c r="I16" i="39" s="1"/>
  <c r="J16" i="39" s="1"/>
  <c r="I51" i="41" a="1"/>
  <c r="I51" i="41" s="1"/>
  <c r="I18" i="39" s="1"/>
  <c r="J18" i="39" s="1"/>
  <c r="H51" i="41" a="1"/>
  <c r="H51" i="41" s="1"/>
  <c r="H18" i="39" s="1"/>
  <c r="R51" i="41" a="1"/>
  <c r="R51" i="41" s="1"/>
  <c r="S51" i="41" a="1"/>
  <c r="S51" i="41" s="1"/>
  <c r="P51" i="41" a="1"/>
  <c r="P51" i="41" s="1"/>
  <c r="H22" i="39" s="1"/>
  <c r="Q51" i="41" a="1"/>
  <c r="Q51" i="41" s="1"/>
  <c r="I22" i="39" s="1"/>
  <c r="J22" i="39" s="1"/>
  <c r="D19" i="39"/>
  <c r="E19" i="39" s="1"/>
  <c r="J51" i="36" a="1"/>
  <c r="J51" i="36" s="1"/>
  <c r="C19" i="39" s="1"/>
  <c r="G51" i="36" a="1"/>
  <c r="G51" i="36" s="1"/>
  <c r="F51" i="36" a="1"/>
  <c r="F51" i="36" s="1"/>
  <c r="C17" i="39" s="1"/>
  <c r="M51" i="36" a="1"/>
  <c r="M51" i="36" s="1"/>
  <c r="D20" i="39" s="1"/>
  <c r="E20" i="39" s="1"/>
  <c r="L51" i="36" a="1"/>
  <c r="L51" i="36" s="1"/>
  <c r="C20" i="39" s="1"/>
  <c r="O51" i="36" a="1"/>
  <c r="O51" i="36" s="1"/>
  <c r="D21" i="39" s="1"/>
  <c r="E21" i="39" s="1"/>
  <c r="N51" i="36" a="1"/>
  <c r="N51" i="36" s="1"/>
  <c r="C21" i="39" s="1"/>
  <c r="I51" i="36" a="1"/>
  <c r="I51" i="36" s="1"/>
  <c r="D18" i="39" s="1"/>
  <c r="E18" i="39" s="1"/>
  <c r="H51" i="36" a="1"/>
  <c r="H51" i="36" s="1"/>
  <c r="C18" i="39" s="1"/>
  <c r="Q51" i="36" a="1"/>
  <c r="Q51" i="36" s="1"/>
  <c r="D22" i="39" s="1"/>
  <c r="E22" i="39" s="1"/>
  <c r="P51" i="36" a="1"/>
  <c r="P51" i="36" s="1"/>
  <c r="C22" i="39" s="1"/>
  <c r="N27" i="36" a="1"/>
  <c r="N27" i="36" s="1"/>
  <c r="C16" i="39" s="1"/>
  <c r="H27" i="36" a="1"/>
  <c r="H27" i="36" s="1"/>
  <c r="C13" i="39" s="1"/>
  <c r="I27" i="36" a="1"/>
  <c r="I27" i="36" s="1"/>
  <c r="D13" i="39" s="1"/>
  <c r="E13" i="39" s="1"/>
  <c r="F27" i="36" a="1"/>
  <c r="F27" i="36" s="1"/>
  <c r="C12" i="39" s="1"/>
  <c r="G27" i="36" a="1"/>
  <c r="G27" i="36" s="1"/>
  <c r="D12" i="39" s="1"/>
  <c r="E12" i="39" s="1"/>
  <c r="M27" i="36" a="1"/>
  <c r="M27" i="36" s="1"/>
  <c r="D15" i="39" s="1"/>
  <c r="E15" i="39" s="1"/>
  <c r="L27" i="36" a="1"/>
  <c r="L27" i="36" s="1"/>
  <c r="C15" i="39" s="1"/>
  <c r="D14" i="39"/>
  <c r="E14" i="39" s="1"/>
  <c r="J27" i="36" a="1"/>
  <c r="J27" i="36" s="1"/>
  <c r="C14" i="39" s="1"/>
  <c r="M270" i="43" l="1"/>
  <c r="J26" i="39" a="1"/>
  <c r="J26" i="39" s="1"/>
  <c r="I26" i="39" a="1"/>
  <c r="I26" i="39" s="1"/>
  <c r="H26" i="39" a="1"/>
  <c r="H26" i="39" s="1"/>
  <c r="H25" i="39" a="1"/>
  <c r="H25" i="39" s="1"/>
  <c r="H27" i="39" a="1"/>
  <c r="H27" i="39" s="1"/>
  <c r="J25" i="39" a="1"/>
  <c r="J25" i="39" s="1"/>
  <c r="I25" i="39" a="1"/>
  <c r="I25" i="39" s="1"/>
  <c r="I27" i="39" a="1"/>
  <c r="I27" i="39" s="1"/>
  <c r="J27" i="39" a="1"/>
  <c r="J27" i="39" s="1"/>
  <c r="E27" i="39" a="1"/>
  <c r="E27" i="39" s="1"/>
  <c r="C27" i="39" a="1"/>
  <c r="C27" i="39" s="1"/>
  <c r="C26" i="39" a="1"/>
  <c r="C26" i="39" s="1"/>
  <c r="D25" i="39" a="1"/>
  <c r="D25" i="39" s="1"/>
  <c r="C25" i="39" a="1"/>
  <c r="C25" i="39" s="1"/>
  <c r="D27" i="39" a="1"/>
  <c r="D27" i="39" s="1"/>
  <c r="I23" i="39"/>
  <c r="H23" i="39"/>
  <c r="R51" i="36" a="1"/>
  <c r="R51" i="36" s="1"/>
  <c r="O27" i="36" a="1"/>
  <c r="O27" i="36" s="1"/>
  <c r="D16" i="39" s="1"/>
  <c r="E16" i="39" s="1"/>
  <c r="D17" i="39"/>
  <c r="E17" i="39" s="1"/>
  <c r="M271" i="43" l="1"/>
  <c r="E26" i="39" a="1"/>
  <c r="E26" i="39" s="1"/>
  <c r="E25" i="39" a="1"/>
  <c r="E25" i="39" s="1"/>
  <c r="I24" i="39" a="1"/>
  <c r="I24" i="39" s="1"/>
  <c r="J23" i="39"/>
  <c r="D26" i="39" a="1"/>
  <c r="D26" i="39" s="1"/>
  <c r="S51" i="36" a="1"/>
  <c r="S51" i="36" s="1"/>
  <c r="D23" i="39" s="1"/>
  <c r="H24" i="39" a="1"/>
  <c r="H24" i="39" s="1"/>
  <c r="H28" i="39" a="1"/>
  <c r="H28" i="39" s="1"/>
  <c r="I28" i="39" a="1"/>
  <c r="I28" i="39" s="1"/>
  <c r="C23" i="39"/>
  <c r="C24" i="39" s="1"/>
  <c r="M272" i="43" l="1"/>
  <c r="E23" i="39"/>
  <c r="E24" i="39" s="1" a="1"/>
  <c r="E24" i="39" s="1"/>
  <c r="D24" i="39" a="1"/>
  <c r="D24" i="39" s="1"/>
  <c r="D8" i="39" s="1"/>
  <c r="J28" i="39" a="1"/>
  <c r="J28" i="39" s="1"/>
  <c r="J24" i="39" a="1"/>
  <c r="J24" i="39" s="1"/>
  <c r="J29" i="39" s="1"/>
  <c r="C28" i="39" a="1"/>
  <c r="C28" i="39" s="1"/>
  <c r="D28" i="39" a="1"/>
  <c r="D28" i="39" s="1"/>
  <c r="M273" i="43" l="1"/>
  <c r="J31" i="39"/>
  <c r="E29" i="39"/>
  <c r="J32" i="39"/>
  <c r="E28" i="39" a="1"/>
  <c r="E28" i="39" s="1"/>
  <c r="M274" i="43" l="1"/>
  <c r="M275" i="43" l="1"/>
  <c r="M276" i="43" l="1"/>
  <c r="M277" i="43" l="1"/>
  <c r="M278" i="43" l="1"/>
  <c r="M279" i="43" l="1"/>
  <c r="M280" i="43" l="1"/>
  <c r="M281" i="43" l="1"/>
  <c r="M282" i="43" l="1"/>
  <c r="M283" i="43" s="1"/>
  <c r="I283" i="4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Hellmer, Eve-Marie</author>
  </authors>
  <commentList>
    <comment ref="A13" authorId="0" shapeId="0" xr:uid="{CE906F1E-05AF-450A-88CF-E6F029E3644F}">
      <text>
        <r>
          <rPr>
            <b/>
            <sz val="9"/>
            <color indexed="81"/>
            <rFont val="Segoe UI"/>
            <family val="2"/>
          </rPr>
          <t>Diese werden durch ein rotes Dreieck oben rechts im Feld gekennzeichnet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Hellmer, Eve-Marie</author>
  </authors>
  <commentList>
    <comment ref="C4" authorId="0" shapeId="0" xr:uid="{C4AE5F52-A781-4AD0-A067-8EA037352BA3}">
      <text>
        <r>
          <rPr>
            <b/>
            <sz val="9"/>
            <color indexed="81"/>
            <rFont val="Segoe UI"/>
            <family val="2"/>
          </rPr>
          <t>Bitte auswählen</t>
        </r>
      </text>
    </comment>
    <comment ref="E4" authorId="0" shapeId="0" xr:uid="{1B4314A0-B030-4662-8B90-1E8FBA473E43}">
      <text>
        <r>
          <rPr>
            <b/>
            <sz val="9"/>
            <color indexed="81"/>
            <rFont val="Segoe UI"/>
            <family val="2"/>
          </rPr>
          <t>Bitte eintragen</t>
        </r>
      </text>
    </comment>
    <comment ref="C5" authorId="0" shapeId="0" xr:uid="{94844AD9-2611-4C20-8DF9-0DD9A85803B1}">
      <text>
        <r>
          <rPr>
            <b/>
            <sz val="9"/>
            <color indexed="81"/>
            <rFont val="Segoe UI"/>
            <family val="2"/>
          </rPr>
          <t>Bitte auswählen</t>
        </r>
      </text>
    </comment>
    <comment ref="E5" authorId="0" shapeId="0" xr:uid="{B448A70A-843D-47F4-ABBC-C4C4AF9FE8E4}">
      <text>
        <r>
          <rPr>
            <b/>
            <sz val="9"/>
            <color indexed="81"/>
            <rFont val="Segoe UI"/>
            <family val="2"/>
          </rPr>
          <t>Bitte eintragen</t>
        </r>
      </text>
    </comment>
    <comment ref="B8" authorId="0" shapeId="0" xr:uid="{83AF43D7-F64C-4645-BAF8-1BBE9684DB67}">
      <text>
        <r>
          <rPr>
            <b/>
            <sz val="9"/>
            <color indexed="81"/>
            <rFont val="Segoe UI"/>
            <family val="2"/>
          </rPr>
          <t>Bitte auswählen</t>
        </r>
      </text>
    </comment>
    <comment ref="C8" authorId="0" shapeId="0" xr:uid="{8704C77E-849B-4CE7-9BB8-BA31D63BBA15}">
      <text>
        <r>
          <rPr>
            <b/>
            <sz val="9"/>
            <color indexed="81"/>
            <rFont val="Segoe UI"/>
            <family val="2"/>
          </rPr>
          <t>Bitte genaues Datum auswählen</t>
        </r>
      </text>
    </comment>
    <comment ref="D8" authorId="0" shapeId="0" xr:uid="{4ED4FE2C-E5F2-493D-B5F9-FC8005504029}">
      <text>
        <r>
          <rPr>
            <b/>
            <sz val="9"/>
            <color indexed="81"/>
            <rFont val="Segoe UI"/>
            <family val="2"/>
          </rPr>
          <t>es wird ein Durchschnittswert berechnet; bei Bedarf anpassen</t>
        </r>
      </text>
    </comment>
    <comment ref="H8" authorId="0" shapeId="0" xr:uid="{ECAA8114-ECCF-4AB7-A6AF-1F70E716E7E4}">
      <text>
        <r>
          <rPr>
            <b/>
            <sz val="9"/>
            <color indexed="81"/>
            <rFont val="Segoe UI"/>
            <charset val="1"/>
          </rPr>
          <t xml:space="preserve">Rundung auf die zweite Nachkommastelle 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Hellmer, Eve-Marie</author>
  </authors>
  <commentList>
    <comment ref="P6" authorId="0" shapeId="0" xr:uid="{E5594FFE-91A6-4BB2-A54A-44A59981FA12}">
      <text>
        <r>
          <rPr>
            <b/>
            <sz val="9"/>
            <color indexed="81"/>
            <rFont val="Segoe UI"/>
            <family val="2"/>
          </rPr>
          <t>01.06.2024
-13.06.2024</t>
        </r>
      </text>
    </comment>
    <comment ref="F30" authorId="0" shapeId="0" xr:uid="{85E4AAAB-0D28-4883-BD5C-EF9DB2182D4D}">
      <text>
        <r>
          <rPr>
            <b/>
            <sz val="9"/>
            <color indexed="81"/>
            <rFont val="Segoe UI"/>
            <family val="2"/>
          </rPr>
          <t>14.06.2024
-30.06.2024</t>
        </r>
      </text>
    </comment>
    <comment ref="R30" authorId="0" shapeId="0" xr:uid="{8D5D5BBF-8051-4F09-9B46-55055062A755}">
      <text>
        <r>
          <rPr>
            <b/>
            <sz val="9"/>
            <color indexed="81"/>
            <rFont val="Segoe UI"/>
            <family val="2"/>
          </rPr>
          <t>1.12-12.12.2024</t>
        </r>
      </text>
    </comment>
    <comment ref="X51" authorId="0" shapeId="0" xr:uid="{36F3EEE9-978F-4E69-827B-1E9D20028D0F}">
      <text>
        <r>
          <rPr>
            <b/>
            <sz val="9"/>
            <color indexed="81"/>
            <rFont val="Segoe UI"/>
            <family val="2"/>
          </rPr>
          <t>Summe sollte mit Länge in rechter Tabelle übereinstimmen</t>
        </r>
      </text>
    </comment>
    <comment ref="AB51" authorId="0" shapeId="0" xr:uid="{1A25FDAB-30E2-4E85-9E56-DF8DBEB5D087}">
      <text>
        <r>
          <rPr>
            <b/>
            <sz val="9"/>
            <color indexed="81"/>
            <rFont val="Segoe UI"/>
            <family val="2"/>
          </rPr>
          <t>Summe sollte mit Länge in rechter Tabelle übereinstimmen</t>
        </r>
      </text>
    </comment>
    <comment ref="AF51" authorId="0" shapeId="0" xr:uid="{638E1610-E17D-4E6F-9CEF-7A17B34D75E9}">
      <text>
        <r>
          <rPr>
            <b/>
            <sz val="9"/>
            <color indexed="81"/>
            <rFont val="Segoe UI"/>
            <family val="2"/>
          </rPr>
          <t>Summe sollte mit Länge in rechter Tabelle übereinstimmen</t>
        </r>
      </text>
    </comment>
    <comment ref="AK51" authorId="0" shapeId="0" xr:uid="{D793A23A-78B7-409D-A71D-E989AA01CA9B}">
      <text>
        <r>
          <rPr>
            <b/>
            <sz val="9"/>
            <color indexed="81"/>
            <rFont val="Segoe UI"/>
            <family val="2"/>
          </rPr>
          <t>Summe sollte mit Länge in rechter Tabelle übereinstimmen</t>
        </r>
      </text>
    </comment>
    <comment ref="F54" authorId="0" shapeId="0" xr:uid="{EC6F11CD-B674-44BA-A2CA-DD1FD1E6B1A5}">
      <text>
        <r>
          <rPr>
            <b/>
            <sz val="9"/>
            <color indexed="81"/>
            <rFont val="Segoe UI"/>
            <family val="2"/>
          </rPr>
          <t>13.12.2024-31.12.2024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Hellmer, Eve-Marie</author>
  </authors>
  <commentList>
    <comment ref="P6" authorId="0" shapeId="0" xr:uid="{DE005B0D-E2BA-45BC-A2F3-00E62BEF9DF0}">
      <text>
        <r>
          <rPr>
            <b/>
            <sz val="9"/>
            <color indexed="81"/>
            <rFont val="Segoe UI"/>
            <family val="2"/>
          </rPr>
          <t>01.06.2024
-13.06.2024</t>
        </r>
      </text>
    </comment>
    <comment ref="F30" authorId="0" shapeId="0" xr:uid="{837ACD05-8A9A-4917-922A-A12E6F84D1A8}">
      <text>
        <r>
          <rPr>
            <b/>
            <sz val="9"/>
            <color indexed="81"/>
            <rFont val="Segoe UI"/>
            <family val="2"/>
          </rPr>
          <t>14.06.2024
-30.06.2024</t>
        </r>
      </text>
    </comment>
    <comment ref="R30" authorId="0" shapeId="0" xr:uid="{B465386D-6750-4EB3-80B6-F84E2FA4DE4E}">
      <text>
        <r>
          <rPr>
            <b/>
            <sz val="9"/>
            <color indexed="81"/>
            <rFont val="Segoe UI"/>
            <family val="2"/>
          </rPr>
          <t>1.12-12.12.2024</t>
        </r>
      </text>
    </comment>
    <comment ref="X51" authorId="0" shapeId="0" xr:uid="{30B57DE2-B812-470B-8844-7A2C22753C51}">
      <text>
        <r>
          <rPr>
            <b/>
            <sz val="9"/>
            <color indexed="81"/>
            <rFont val="Segoe UI"/>
            <family val="2"/>
          </rPr>
          <t>Summe sollte mit Länge in rechter Tabelle übereinstimmen</t>
        </r>
      </text>
    </comment>
    <comment ref="AB51" authorId="0" shapeId="0" xr:uid="{FE61182D-03F1-49E6-87D0-0EE4B4F61B13}">
      <text>
        <r>
          <rPr>
            <b/>
            <sz val="9"/>
            <color indexed="81"/>
            <rFont val="Segoe UI"/>
            <family val="2"/>
          </rPr>
          <t>Summe sollte mit Länge in rechter Tabelle übereinstimmen</t>
        </r>
      </text>
    </comment>
    <comment ref="AF51" authorId="0" shapeId="0" xr:uid="{E855030D-3E2D-4ED9-9900-B9B6DA008D06}">
      <text>
        <r>
          <rPr>
            <b/>
            <sz val="9"/>
            <color indexed="81"/>
            <rFont val="Segoe UI"/>
            <family val="2"/>
          </rPr>
          <t>Summe sollte mit Länge in rechter Tabelle übereinstimmen</t>
        </r>
      </text>
    </comment>
    <comment ref="AK51" authorId="0" shapeId="0" xr:uid="{589A21D4-A379-49A8-B44A-374FC9619A4B}">
      <text>
        <r>
          <rPr>
            <b/>
            <sz val="9"/>
            <color indexed="81"/>
            <rFont val="Segoe UI"/>
            <family val="2"/>
          </rPr>
          <t>Summe sollte mit Länge in rechter Tabelle übereinstimmen</t>
        </r>
      </text>
    </comment>
    <comment ref="F54" authorId="0" shapeId="0" xr:uid="{BFA18158-3A3F-4C7E-8E3D-ED1FFA57E1BA}">
      <text>
        <r>
          <rPr>
            <b/>
            <sz val="9"/>
            <color indexed="81"/>
            <rFont val="Segoe UI"/>
            <family val="2"/>
          </rPr>
          <t>13.12.2024-31.12.2024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<sst xmlns="http://schemas.openxmlformats.org/spreadsheetml/2006/main" count="461" uniqueCount="160">
  <si>
    <t>Fahrtennummer</t>
  </si>
  <si>
    <t>Verkehrstage</t>
  </si>
  <si>
    <t>Landkreis</t>
  </si>
  <si>
    <t>Verkehrsunternehmen</t>
  </si>
  <si>
    <t>Produkt</t>
  </si>
  <si>
    <t>Start</t>
  </si>
  <si>
    <t>Entfernung</t>
  </si>
  <si>
    <t>Zuschuss</t>
  </si>
  <si>
    <t>NWM</t>
  </si>
  <si>
    <t>NAHBUS</t>
  </si>
  <si>
    <t>REBUS</t>
  </si>
  <si>
    <t>LUP</t>
  </si>
  <si>
    <t>HRO</t>
  </si>
  <si>
    <t>RSAG</t>
  </si>
  <si>
    <t>LRO</t>
  </si>
  <si>
    <t>VR</t>
  </si>
  <si>
    <t>VVR</t>
  </si>
  <si>
    <t>MSE</t>
  </si>
  <si>
    <t>VG</t>
  </si>
  <si>
    <t>AVG</t>
  </si>
  <si>
    <t>MVVG</t>
  </si>
  <si>
    <t>VLP</t>
  </si>
  <si>
    <t>SN</t>
  </si>
  <si>
    <t>NVS</t>
  </si>
  <si>
    <t>VBG</t>
  </si>
  <si>
    <t>Pasternack</t>
  </si>
  <si>
    <t>UBB</t>
  </si>
  <si>
    <t>Fahrtenpaare W(Sa) max.</t>
  </si>
  <si>
    <t>Fahrtenpaare Sa(S) max.</t>
  </si>
  <si>
    <t>Fahrtenpaare S max.</t>
  </si>
  <si>
    <t>Qualitätsstufe 1</t>
  </si>
  <si>
    <t>Qualitätsstufe 2</t>
  </si>
  <si>
    <t>FP W (Sa)</t>
  </si>
  <si>
    <t>FP Sa (S)</t>
  </si>
  <si>
    <t>Abfahrtszeit</t>
  </si>
  <si>
    <t>Hinfahrt</t>
  </si>
  <si>
    <t>Anzahl Fahrten</t>
  </si>
  <si>
    <t xml:space="preserve"> ∑ Fahrten</t>
  </si>
  <si>
    <t>Linie</t>
  </si>
  <si>
    <t>Gesamt</t>
  </si>
  <si>
    <t>weitere Beschreibung</t>
  </si>
  <si>
    <r>
      <rPr>
        <b/>
        <sz val="11"/>
        <rFont val="Calibri"/>
        <family val="2"/>
      </rPr>
      <t xml:space="preserve">∑ </t>
    </r>
    <r>
      <rPr>
        <b/>
        <sz val="11"/>
        <rFont val="Arial"/>
        <family val="2"/>
      </rPr>
      <t>km</t>
    </r>
  </si>
  <si>
    <t>Länge</t>
  </si>
  <si>
    <t>Rückfahrt</t>
  </si>
  <si>
    <t>Übersicht (Hinfahrt)</t>
  </si>
  <si>
    <t>Übersicht (Rückfahrt)</t>
  </si>
  <si>
    <t>Relation</t>
  </si>
  <si>
    <t>graue Felder sind nicht auszufüllen</t>
  </si>
  <si>
    <t>weiße Felder sind auszufüllen mit den entsprechenden Fahrten</t>
  </si>
  <si>
    <t>Zum Beispiel:</t>
  </si>
  <si>
    <t>Auswahlmenü</t>
  </si>
  <si>
    <t>wird automatisch zugeordnet</t>
  </si>
  <si>
    <t>Sommer bis Fahrplanwechsel</t>
  </si>
  <si>
    <t>Bitte Notizen beachten</t>
  </si>
  <si>
    <t>Verkerstageregelung</t>
  </si>
  <si>
    <t>1. Quartal</t>
  </si>
  <si>
    <t>2. Quartal</t>
  </si>
  <si>
    <t>3. Quartal</t>
  </si>
  <si>
    <t>4. Quartal</t>
  </si>
  <si>
    <t>Ausfall</t>
  </si>
  <si>
    <t>Zusatz</t>
  </si>
  <si>
    <t>keine</t>
  </si>
  <si>
    <t>∑ Zuwendung</t>
  </si>
  <si>
    <t>Zeilen können bei Hin- bzw. Rückfahrt hinzugefügt werden, aber mind. 1 Zeile über der aufsummierenden Zeile</t>
  </si>
  <si>
    <t xml:space="preserve">Abweichungen von den gängigen/auswählbaren Verkehrstagen </t>
  </si>
  <si>
    <t>Auswahlmenü lässt freie Eingabe zu</t>
  </si>
  <si>
    <t xml:space="preserve">Ausnahmen &amp; Abweichungen </t>
  </si>
  <si>
    <t>Auswahlmenü öffnet sich bei anklicken des jeweiligen Feldes</t>
  </si>
  <si>
    <t>markiert Abweichungen/Änderungen</t>
  </si>
  <si>
    <t>Auswahl treffen</t>
  </si>
  <si>
    <t>Stand:</t>
  </si>
  <si>
    <t>bitte eintragen</t>
  </si>
  <si>
    <t>Bei Bedarf können weitere Zeilen eingefügt werden.</t>
  </si>
  <si>
    <t>von Haltestelle</t>
  </si>
  <si>
    <t>nach Haltestelle</t>
  </si>
  <si>
    <t>Summe</t>
  </si>
  <si>
    <t>Fahrtnummern mit entsprechender Länge</t>
  </si>
  <si>
    <t>Ziel</t>
  </si>
  <si>
    <t>bitte auswählen</t>
  </si>
  <si>
    <t>ab 2025 Dynamisierung 1,8 Prozent p.a.</t>
  </si>
  <si>
    <r>
      <rPr>
        <b/>
        <sz val="11"/>
        <rFont val="Arial Nova Cond"/>
        <family val="2"/>
      </rPr>
      <t>∑ km</t>
    </r>
  </si>
  <si>
    <r>
      <rPr>
        <b/>
        <sz val="10"/>
        <rFont val="Arial Nova Cond"/>
        <family val="2"/>
      </rPr>
      <t>∑ km</t>
    </r>
  </si>
  <si>
    <t>Entfernung [km]</t>
  </si>
  <si>
    <t>Liniennummer</t>
  </si>
  <si>
    <t>in km</t>
  </si>
  <si>
    <t>Richtung</t>
  </si>
  <si>
    <t>Fahrtenübersicht 2026 Regiobus MV</t>
  </si>
  <si>
    <t>Anlage</t>
  </si>
  <si>
    <t>Datum</t>
  </si>
  <si>
    <t>Tage_bis_Jahresende</t>
  </si>
  <si>
    <t>Tage_bis_Monatsende</t>
  </si>
  <si>
    <t>W\Sa</t>
  </si>
  <si>
    <t>Schule</t>
  </si>
  <si>
    <t>Ferien</t>
  </si>
  <si>
    <t>Sa\S</t>
  </si>
  <si>
    <t>S</t>
  </si>
  <si>
    <t>W</t>
  </si>
  <si>
    <t>TGL</t>
  </si>
  <si>
    <t>TGL_w2</t>
  </si>
  <si>
    <t>Sa+S</t>
  </si>
  <si>
    <t>FrN</t>
  </si>
  <si>
    <t>SaN</t>
  </si>
  <si>
    <t>FrSaVF</t>
  </si>
  <si>
    <t>Tage_bis_Jahresende_FW</t>
  </si>
  <si>
    <t>Tage_bis_Monatsende_FW</t>
  </si>
  <si>
    <t>Feiertage in MV</t>
  </si>
  <si>
    <t>Formel in Excel</t>
  </si>
  <si>
    <t>Neujahrstag</t>
  </si>
  <si>
    <t>Tag der Arbeit</t>
  </si>
  <si>
    <t>Tag der Deutschen Einheit</t>
  </si>
  <si>
    <t>Erster Weihnachtstag</t>
  </si>
  <si>
    <t>Zweiter Weihnachtstag</t>
  </si>
  <si>
    <t>Karfreitag</t>
  </si>
  <si>
    <t>Ostersonntag</t>
  </si>
  <si>
    <t>Ostermontag</t>
  </si>
  <si>
    <t>Christi Himmelfahrt</t>
  </si>
  <si>
    <t>Pfingstsonntag</t>
  </si>
  <si>
    <t>Pfingstmontag</t>
  </si>
  <si>
    <t>Reformationstag</t>
  </si>
  <si>
    <t>Beginn</t>
  </si>
  <si>
    <t>2026∑</t>
  </si>
  <si>
    <t>2026 ∑</t>
  </si>
  <si>
    <t>Leistungsumfang 2026</t>
  </si>
  <si>
    <t>01.01.2026 bis Sommer</t>
  </si>
  <si>
    <t>Ab Fahrplanwechsel bis 31.12.2026</t>
  </si>
  <si>
    <t>Beginn der Linie als Regiobus MV</t>
  </si>
  <si>
    <t>Ferien in MV</t>
  </si>
  <si>
    <t>Winter</t>
  </si>
  <si>
    <t>Ostern</t>
  </si>
  <si>
    <t>Pfingsten</t>
  </si>
  <si>
    <t>Sommer</t>
  </si>
  <si>
    <t>Herbst</t>
  </si>
  <si>
    <t>Weihnachten</t>
  </si>
  <si>
    <t>Ende</t>
  </si>
  <si>
    <t>Zusätzlicher Tag</t>
  </si>
  <si>
    <t>Zusätzliche Tage</t>
  </si>
  <si>
    <t>Frauentag</t>
  </si>
  <si>
    <t>März 26</t>
  </si>
  <si>
    <t>April 26</t>
  </si>
  <si>
    <t>Mai 26</t>
  </si>
  <si>
    <t>Juni 26</t>
  </si>
  <si>
    <t>Juli 26</t>
  </si>
  <si>
    <t>Sep 26</t>
  </si>
  <si>
    <t>Aug 26</t>
  </si>
  <si>
    <t>Jan 26</t>
  </si>
  <si>
    <t>Feb 26</t>
  </si>
  <si>
    <t>Okt 26</t>
  </si>
  <si>
    <t>Nov 26</t>
  </si>
  <si>
    <t>Dez 26</t>
  </si>
  <si>
    <t>Übersicht</t>
  </si>
  <si>
    <t>Fahrtnummer</t>
  </si>
  <si>
    <t>Anzahl Fahrten gesamter Zeitraum</t>
  </si>
  <si>
    <t>24. + 31.12 sind wie Samstag zu fahren</t>
  </si>
  <si>
    <t>Fahrplanwechsel</t>
  </si>
  <si>
    <t>Bitte entsprechend gelb markieren wenn etwas gändert wird</t>
  </si>
  <si>
    <t>Verkehrstage werden automatisch berechnet und das Startdatum der Linie berücksichtigt</t>
  </si>
  <si>
    <t>Infoblatt zur Mustervorlage Fahrtenübersicht Regiobuslinien</t>
  </si>
  <si>
    <t>Bitte den Dateinamen anpassen.</t>
  </si>
  <si>
    <t>FP S + Feiertag</t>
  </si>
  <si>
    <t>Sollten Fehler gefunden werden melden Sie sich bitte umgehend!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</si>
</sst>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.00\ [$€]_-;\-* #,##0.00\ [$€]_-;_-* &quot;-&quot;??\ [$€]_-;_-@_-"/>
    <numFmt numFmtId="165" formatCode="h:mm;@"/>
    <numFmt numFmtId="166" formatCode="General\ &quot;km&quot;"/>
    <numFmt numFmtId="167" formatCode="[$-407]mmm/\ yy;@"/>
    <numFmt numFmtId="168" formatCode="0.000"/>
    <numFmt numFmtId="169" formatCode="_-* #,##0.0_-;\-* #,##0.0_-;_-* &quot;-&quot;??_-;_-@_-"/>
    <numFmt numFmtId="170" formatCode="General\ &quot;Fahrten&quot;"/>
    <numFmt numFmtId="171" formatCode="&quot;Ganzes Jahr&quot;\ yyyy"/>
    <numFmt numFmtId="172" formatCode="&quot;Zuwendung&quot;\ yyyy"/>
    <numFmt numFmtId="173" formatCode="yyyy"/>
    <numFmt numFmtId="174" formatCode="_-* #,##0.0000\ &quot;€&quot;_-;\-* #,##0.0000\ &quot;€&quot;_-;_-* &quot;-&quot;??\ &quot;€&quot;_-;_-@_-"/>
    <numFmt numFmtId="175" formatCode="_-* #,##0_-;\-* #,##0_-;_-* &quot;-&quot;??_-;_-@_-"/>
    <numFmt numFmtId="176" formatCode="_-* #,##0.00000\ &quot;€&quot;_-;\-* #,##0.00000\ &quot;€&quot;_-;_-* &quot;-&quot;??\ &quot;€&quot;_-;_-@_-"/>
    <numFmt numFmtId="177" formatCode="dddd"/>
  </numFmts>
  <fonts count="25" x14ac:knownFonts="1">
    <font>
      <sz val="11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8"/>
      <name val="Arial"/>
      <family val="2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9"/>
      <color indexed="81"/>
      <name val="Segoe UI"/>
      <family val="2"/>
    </font>
    <font>
      <b/>
      <sz val="11"/>
      <name val="Calibri"/>
      <family val="2"/>
    </font>
    <font>
      <b/>
      <sz val="11"/>
      <color rgb="FF000000"/>
      <name val="Arial Nova Cond"/>
      <family val="2"/>
    </font>
    <font>
      <sz val="10"/>
      <color theme="1"/>
      <name val="Arial Nova Cond"/>
      <family val="2"/>
    </font>
    <font>
      <b/>
      <sz val="10"/>
      <color theme="1"/>
      <name val="Arial Nova Cond"/>
      <family val="2"/>
    </font>
    <font>
      <b/>
      <sz val="12"/>
      <color theme="1"/>
      <name val="Arial Nova Cond"/>
      <family val="2"/>
    </font>
    <font>
      <i/>
      <sz val="10"/>
      <color theme="1"/>
      <name val="Arial Nova Cond"/>
      <family val="2"/>
    </font>
    <font>
      <sz val="11"/>
      <name val="Arial Nova Cond"/>
      <family val="2"/>
    </font>
    <font>
      <b/>
      <sz val="11"/>
      <name val="Arial Nova Cond"/>
      <family val="2"/>
    </font>
    <font>
      <sz val="10"/>
      <name val="Arial Nova Cond"/>
      <family val="2"/>
    </font>
    <font>
      <b/>
      <sz val="10"/>
      <name val="Arial Nova Cond"/>
      <family val="2"/>
    </font>
    <font>
      <b/>
      <sz val="9"/>
      <color indexed="81"/>
      <name val="Segoe UI"/>
      <charset val="1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249977111117893"/>
        <bgColor indexed="64"/>
      </patternFill>
    </fill>
  </fills>
  <borders count="53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2">
    <xf numFmtId="0" fontId="0" fillId="0" borderId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9" fillId="0" borderId="0"/>
    <xf numFmtId="0" fontId="7" fillId="0" borderId="0"/>
    <xf numFmtId="0" fontId="5" fillId="0" borderId="0"/>
    <xf numFmtId="4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4" fillId="0" borderId="0"/>
    <xf numFmtId="0" fontId="5" fillId="0" borderId="0"/>
    <xf numFmtId="0" fontId="3" fillId="0" borderId="0"/>
  </cellStyleXfs>
  <cellXfs count="183">
    <xf numFmtId="0" fontId="0" fillId="0" borderId="0" xfId="0"/>
    <xf numFmtId="0" fontId="5" fillId="0" borderId="0" xfId="0" applyFont="1"/>
    <xf numFmtId="0" fontId="6" fillId="0" borderId="0" xfId="0" applyFont="1"/>
    <xf numFmtId="14" fontId="0" fillId="0" borderId="0" xfId="0" applyNumberFormat="1"/>
    <xf numFmtId="0" fontId="13" fillId="0" borderId="0" xfId="5" applyFont="1" applyAlignment="1">
      <alignment vertical="center"/>
    </xf>
    <xf numFmtId="0" fontId="14" fillId="2" borderId="0" xfId="0" applyFont="1" applyFill="1" applyAlignment="1">
      <alignment vertical="center"/>
    </xf>
    <xf numFmtId="0" fontId="14" fillId="2" borderId="15" xfId="0" applyFont="1" applyFill="1" applyBorder="1" applyAlignment="1">
      <alignment vertical="center"/>
    </xf>
    <xf numFmtId="0" fontId="14" fillId="2" borderId="8" xfId="0" applyFont="1" applyFill="1" applyBorder="1" applyAlignment="1">
      <alignment vertical="center"/>
    </xf>
    <xf numFmtId="0" fontId="15" fillId="2" borderId="0" xfId="0" applyFont="1" applyFill="1" applyAlignment="1">
      <alignment vertical="center"/>
    </xf>
    <xf numFmtId="0" fontId="15" fillId="3" borderId="0" xfId="0" applyFont="1" applyFill="1" applyAlignment="1">
      <alignment vertical="center"/>
    </xf>
    <xf numFmtId="0" fontId="16" fillId="2" borderId="0" xfId="0" applyFont="1" applyFill="1" applyAlignment="1">
      <alignment vertical="center"/>
    </xf>
    <xf numFmtId="0" fontId="15" fillId="3" borderId="21" xfId="0" applyFont="1" applyFill="1" applyBorder="1" applyAlignment="1">
      <alignment vertical="center"/>
    </xf>
    <xf numFmtId="0" fontId="15" fillId="3" borderId="22" xfId="0" applyFont="1" applyFill="1" applyBorder="1" applyAlignment="1">
      <alignment vertical="center"/>
    </xf>
    <xf numFmtId="0" fontId="15" fillId="3" borderId="23" xfId="0" applyFont="1" applyFill="1" applyBorder="1" applyAlignment="1">
      <alignment vertical="center"/>
    </xf>
    <xf numFmtId="0" fontId="15" fillId="3" borderId="27" xfId="0" applyFont="1" applyFill="1" applyBorder="1" applyAlignment="1">
      <alignment vertical="center"/>
    </xf>
    <xf numFmtId="167" fontId="14" fillId="3" borderId="24" xfId="0" applyNumberFormat="1" applyFont="1" applyFill="1" applyBorder="1" applyAlignment="1">
      <alignment vertical="center"/>
    </xf>
    <xf numFmtId="166" fontId="14" fillId="2" borderId="26" xfId="0" applyNumberFormat="1" applyFont="1" applyFill="1" applyBorder="1" applyAlignment="1">
      <alignment vertical="center"/>
    </xf>
    <xf numFmtId="0" fontId="14" fillId="3" borderId="26" xfId="0" applyFont="1" applyFill="1" applyBorder="1" applyAlignment="1">
      <alignment vertical="center"/>
    </xf>
    <xf numFmtId="44" fontId="14" fillId="3" borderId="27" xfId="7" applyFont="1" applyFill="1" applyBorder="1" applyAlignment="1">
      <alignment vertical="center"/>
    </xf>
    <xf numFmtId="0" fontId="15" fillId="3" borderId="20" xfId="0" applyFont="1" applyFill="1" applyBorder="1" applyAlignment="1">
      <alignment vertical="center"/>
    </xf>
    <xf numFmtId="0" fontId="15" fillId="3" borderId="30" xfId="0" applyFont="1" applyFill="1" applyBorder="1" applyAlignment="1">
      <alignment vertical="center"/>
    </xf>
    <xf numFmtId="0" fontId="15" fillId="3" borderId="13" xfId="0" applyFont="1" applyFill="1" applyBorder="1" applyAlignment="1">
      <alignment vertical="center"/>
    </xf>
    <xf numFmtId="0" fontId="14" fillId="3" borderId="0" xfId="0" applyFont="1" applyFill="1" applyAlignment="1">
      <alignment vertical="center"/>
    </xf>
    <xf numFmtId="0" fontId="14" fillId="2" borderId="30" xfId="0" applyFont="1" applyFill="1" applyBorder="1" applyAlignment="1">
      <alignment vertical="center"/>
    </xf>
    <xf numFmtId="14" fontId="14" fillId="2" borderId="26" xfId="0" applyNumberFormat="1" applyFont="1" applyFill="1" applyBorder="1" applyAlignment="1">
      <alignment vertical="center"/>
    </xf>
    <xf numFmtId="0" fontId="17" fillId="2" borderId="30" xfId="0" applyFont="1" applyFill="1" applyBorder="1" applyAlignment="1">
      <alignment vertical="center"/>
    </xf>
    <xf numFmtId="14" fontId="17" fillId="2" borderId="26" xfId="0" applyNumberFormat="1" applyFont="1" applyFill="1" applyBorder="1" applyAlignment="1">
      <alignment vertical="center"/>
    </xf>
    <xf numFmtId="166" fontId="17" fillId="2" borderId="26" xfId="0" applyNumberFormat="1" applyFont="1" applyFill="1" applyBorder="1" applyAlignment="1">
      <alignment vertical="center"/>
    </xf>
    <xf numFmtId="0" fontId="15" fillId="3" borderId="28" xfId="0" applyFont="1" applyFill="1" applyBorder="1" applyAlignment="1">
      <alignment vertical="center"/>
    </xf>
    <xf numFmtId="0" fontId="15" fillId="3" borderId="31" xfId="0" applyFont="1" applyFill="1" applyBorder="1" applyAlignment="1">
      <alignment vertical="center"/>
    </xf>
    <xf numFmtId="0" fontId="15" fillId="3" borderId="26" xfId="0" applyFont="1" applyFill="1" applyBorder="1" applyAlignment="1">
      <alignment vertical="center"/>
    </xf>
    <xf numFmtId="0" fontId="5" fillId="0" borderId="0" xfId="0" applyFont="1" applyAlignment="1">
      <alignment horizontal="center"/>
    </xf>
    <xf numFmtId="170" fontId="15" fillId="3" borderId="21" xfId="0" applyNumberFormat="1" applyFont="1" applyFill="1" applyBorder="1" applyAlignment="1">
      <alignment vertical="center"/>
    </xf>
    <xf numFmtId="170" fontId="15" fillId="3" borderId="22" xfId="8" applyNumberFormat="1" applyFont="1" applyFill="1" applyBorder="1" applyAlignment="1">
      <alignment vertical="center"/>
    </xf>
    <xf numFmtId="0" fontId="15" fillId="3" borderId="8" xfId="0" applyFont="1" applyFill="1" applyBorder="1" applyAlignment="1">
      <alignment horizontal="right" vertical="center"/>
    </xf>
    <xf numFmtId="169" fontId="15" fillId="3" borderId="2" xfId="8" applyNumberFormat="1" applyFont="1" applyFill="1" applyBorder="1" applyAlignment="1">
      <alignment horizontal="right" vertical="center"/>
    </xf>
    <xf numFmtId="170" fontId="14" fillId="3" borderId="22" xfId="8" applyNumberFormat="1" applyFont="1" applyFill="1" applyBorder="1" applyAlignment="1">
      <alignment vertical="center"/>
    </xf>
    <xf numFmtId="171" fontId="15" fillId="3" borderId="21" xfId="0" applyNumberFormat="1" applyFont="1" applyFill="1" applyBorder="1" applyAlignment="1">
      <alignment vertical="center"/>
    </xf>
    <xf numFmtId="44" fontId="15" fillId="3" borderId="11" xfId="7" applyFont="1" applyFill="1" applyBorder="1" applyAlignment="1">
      <alignment vertical="center"/>
    </xf>
    <xf numFmtId="170" fontId="14" fillId="3" borderId="26" xfId="8" applyNumberFormat="1" applyFont="1" applyFill="1" applyBorder="1" applyAlignment="1">
      <alignment vertical="center"/>
    </xf>
    <xf numFmtId="0" fontId="14" fillId="5" borderId="0" xfId="0" applyFont="1" applyFill="1" applyAlignment="1">
      <alignment vertical="center"/>
    </xf>
    <xf numFmtId="0" fontId="15" fillId="2" borderId="0" xfId="0" applyFont="1" applyFill="1" applyAlignment="1">
      <alignment horizontal="right" vertical="center"/>
    </xf>
    <xf numFmtId="1" fontId="15" fillId="2" borderId="35" xfId="0" applyNumberFormat="1" applyFont="1" applyFill="1" applyBorder="1" applyAlignment="1">
      <alignment horizontal="right" vertical="center"/>
    </xf>
    <xf numFmtId="1" fontId="15" fillId="2" borderId="33" xfId="0" applyNumberFormat="1" applyFont="1" applyFill="1" applyBorder="1" applyAlignment="1">
      <alignment horizontal="right" vertical="center"/>
    </xf>
    <xf numFmtId="0" fontId="14" fillId="6" borderId="0" xfId="0" applyFont="1" applyFill="1" applyAlignment="1">
      <alignment vertical="center"/>
    </xf>
    <xf numFmtId="0" fontId="15" fillId="6" borderId="30" xfId="0" applyFont="1" applyFill="1" applyBorder="1" applyAlignment="1">
      <alignment vertical="center"/>
    </xf>
    <xf numFmtId="14" fontId="15" fillId="6" borderId="26" xfId="0" applyNumberFormat="1" applyFont="1" applyFill="1" applyBorder="1" applyAlignment="1">
      <alignment vertical="center"/>
    </xf>
    <xf numFmtId="0" fontId="14" fillId="6" borderId="4" xfId="0" applyFont="1" applyFill="1" applyBorder="1" applyAlignment="1">
      <alignment vertical="center"/>
    </xf>
    <xf numFmtId="165" fontId="14" fillId="6" borderId="4" xfId="0" applyNumberFormat="1" applyFont="1" applyFill="1" applyBorder="1" applyAlignment="1">
      <alignment vertical="center"/>
    </xf>
    <xf numFmtId="1" fontId="14" fillId="6" borderId="24" xfId="0" applyNumberFormat="1" applyFont="1" applyFill="1" applyBorder="1" applyAlignment="1">
      <alignment horizontal="right" vertical="center"/>
    </xf>
    <xf numFmtId="1" fontId="14" fillId="6" borderId="3" xfId="0" applyNumberFormat="1" applyFont="1" applyFill="1" applyBorder="1" applyAlignment="1">
      <alignment horizontal="right" vertical="center"/>
    </xf>
    <xf numFmtId="1" fontId="14" fillId="6" borderId="18" xfId="0" applyNumberFormat="1" applyFont="1" applyFill="1" applyBorder="1" applyAlignment="1">
      <alignment horizontal="right" vertical="center"/>
    </xf>
    <xf numFmtId="1" fontId="14" fillId="6" borderId="1" xfId="0" applyNumberFormat="1" applyFont="1" applyFill="1" applyBorder="1" applyAlignment="1">
      <alignment horizontal="right" vertical="center"/>
    </xf>
    <xf numFmtId="44" fontId="14" fillId="2" borderId="0" xfId="0" applyNumberFormat="1" applyFont="1" applyFill="1" applyAlignment="1">
      <alignment vertical="center"/>
    </xf>
    <xf numFmtId="44" fontId="14" fillId="2" borderId="16" xfId="0" applyNumberFormat="1" applyFont="1" applyFill="1" applyBorder="1" applyAlignment="1">
      <alignment vertical="center"/>
    </xf>
    <xf numFmtId="44" fontId="14" fillId="2" borderId="9" xfId="0" applyNumberFormat="1" applyFont="1" applyFill="1" applyBorder="1" applyAlignment="1">
      <alignment vertical="center"/>
    </xf>
    <xf numFmtId="44" fontId="0" fillId="0" borderId="0" xfId="0" applyNumberFormat="1"/>
    <xf numFmtId="168" fontId="14" fillId="6" borderId="7" xfId="0" applyNumberFormat="1" applyFont="1" applyFill="1" applyBorder="1" applyAlignment="1">
      <alignment vertical="center"/>
    </xf>
    <xf numFmtId="168" fontId="14" fillId="3" borderId="25" xfId="0" applyNumberFormat="1" applyFont="1" applyFill="1" applyBorder="1" applyAlignment="1">
      <alignment vertical="center"/>
    </xf>
    <xf numFmtId="168" fontId="15" fillId="3" borderId="12" xfId="0" applyNumberFormat="1" applyFont="1" applyFill="1" applyBorder="1" applyAlignment="1">
      <alignment vertical="center"/>
    </xf>
    <xf numFmtId="168" fontId="14" fillId="6" borderId="25" xfId="0" applyNumberFormat="1" applyFont="1" applyFill="1" applyBorder="1" applyAlignment="1">
      <alignment horizontal="left" vertical="center"/>
    </xf>
    <xf numFmtId="168" fontId="15" fillId="2" borderId="34" xfId="0" applyNumberFormat="1" applyFont="1" applyFill="1" applyBorder="1" applyAlignment="1">
      <alignment horizontal="left" vertical="center"/>
    </xf>
    <xf numFmtId="0" fontId="18" fillId="2" borderId="0" xfId="0" applyFont="1" applyFill="1"/>
    <xf numFmtId="0" fontId="18" fillId="0" borderId="0" xfId="0" applyFont="1"/>
    <xf numFmtId="0" fontId="19" fillId="0" borderId="0" xfId="0" applyFont="1"/>
    <xf numFmtId="0" fontId="18" fillId="3" borderId="24" xfId="0" applyFont="1" applyFill="1" applyBorder="1" applyAlignment="1">
      <alignment vertical="center"/>
    </xf>
    <xf numFmtId="0" fontId="20" fillId="2" borderId="0" xfId="0" applyFont="1" applyFill="1"/>
    <xf numFmtId="0" fontId="20" fillId="0" borderId="0" xfId="0" applyFont="1"/>
    <xf numFmtId="0" fontId="21" fillId="0" borderId="0" xfId="0" applyFont="1"/>
    <xf numFmtId="175" fontId="14" fillId="3" borderId="4" xfId="8" applyNumberFormat="1" applyFont="1" applyFill="1" applyBorder="1" applyAlignment="1">
      <alignment horizontal="left" vertical="center" indent="2"/>
    </xf>
    <xf numFmtId="175" fontId="14" fillId="3" borderId="6" xfId="8" applyNumberFormat="1" applyFont="1" applyFill="1" applyBorder="1" applyAlignment="1">
      <alignment horizontal="left" vertical="center" indent="2"/>
    </xf>
    <xf numFmtId="175" fontId="14" fillId="3" borderId="5" xfId="8" applyNumberFormat="1" applyFont="1" applyFill="1" applyBorder="1" applyAlignment="1">
      <alignment horizontal="left" vertical="center" indent="2"/>
    </xf>
    <xf numFmtId="174" fontId="12" fillId="3" borderId="23" xfId="0" applyNumberFormat="1" applyFont="1" applyFill="1" applyBorder="1" applyAlignment="1">
      <alignment vertical="center"/>
    </xf>
    <xf numFmtId="168" fontId="14" fillId="3" borderId="25" xfId="8" applyNumberFormat="1" applyFont="1" applyFill="1" applyBorder="1" applyAlignment="1">
      <alignment vertical="center"/>
    </xf>
    <xf numFmtId="168" fontId="14" fillId="3" borderId="19" xfId="8" applyNumberFormat="1" applyFont="1" applyFill="1" applyBorder="1" applyAlignment="1">
      <alignment vertical="center"/>
    </xf>
    <xf numFmtId="168" fontId="14" fillId="3" borderId="29" xfId="8" applyNumberFormat="1" applyFont="1" applyFill="1" applyBorder="1" applyAlignment="1">
      <alignment vertical="center"/>
    </xf>
    <xf numFmtId="168" fontId="15" fillId="3" borderId="23" xfId="8" applyNumberFormat="1" applyFont="1" applyFill="1" applyBorder="1" applyAlignment="1">
      <alignment vertical="center"/>
    </xf>
    <xf numFmtId="168" fontId="14" fillId="3" borderId="22" xfId="8" applyNumberFormat="1" applyFont="1" applyFill="1" applyBorder="1" applyAlignment="1">
      <alignment vertical="center"/>
    </xf>
    <xf numFmtId="168" fontId="14" fillId="3" borderId="26" xfId="8" applyNumberFormat="1" applyFont="1" applyFill="1" applyBorder="1" applyAlignment="1">
      <alignment vertical="center"/>
    </xf>
    <xf numFmtId="176" fontId="14" fillId="3" borderId="25" xfId="7" applyNumberFormat="1" applyFont="1" applyFill="1" applyBorder="1" applyAlignment="1">
      <alignment vertical="center"/>
    </xf>
    <xf numFmtId="174" fontId="0" fillId="0" borderId="0" xfId="0" applyNumberFormat="1"/>
    <xf numFmtId="176" fontId="15" fillId="3" borderId="23" xfId="7" applyNumberFormat="1" applyFont="1" applyFill="1" applyBorder="1" applyAlignment="1">
      <alignment vertical="center"/>
    </xf>
    <xf numFmtId="44" fontId="14" fillId="3" borderId="12" xfId="7" applyFont="1" applyFill="1" applyBorder="1" applyAlignment="1">
      <alignment vertical="center"/>
    </xf>
    <xf numFmtId="44" fontId="14" fillId="3" borderId="9" xfId="7" applyFont="1" applyFill="1" applyBorder="1" applyAlignment="1">
      <alignment vertical="center"/>
    </xf>
    <xf numFmtId="44" fontId="15" fillId="3" borderId="9" xfId="7" applyFont="1" applyFill="1" applyBorder="1" applyAlignment="1">
      <alignment vertical="center"/>
    </xf>
    <xf numFmtId="172" fontId="15" fillId="3" borderId="10" xfId="0" applyNumberFormat="1" applyFont="1" applyFill="1" applyBorder="1" applyAlignment="1">
      <alignment vertical="center"/>
    </xf>
    <xf numFmtId="0" fontId="15" fillId="3" borderId="11" xfId="0" applyFont="1" applyFill="1" applyBorder="1" applyAlignment="1">
      <alignment vertical="center"/>
    </xf>
    <xf numFmtId="44" fontId="15" fillId="3" borderId="12" xfId="7" applyFont="1" applyFill="1" applyBorder="1" applyAlignment="1">
      <alignment vertical="center"/>
    </xf>
    <xf numFmtId="44" fontId="14" fillId="3" borderId="26" xfId="7" applyFont="1" applyFill="1" applyBorder="1" applyAlignment="1">
      <alignment vertical="center"/>
    </xf>
    <xf numFmtId="170" fontId="14" fillId="3" borderId="21" xfId="8" applyNumberFormat="1" applyFont="1" applyFill="1" applyBorder="1" applyAlignment="1">
      <alignment horizontal="right" vertical="center"/>
    </xf>
    <xf numFmtId="170" fontId="14" fillId="3" borderId="30" xfId="8" applyNumberFormat="1" applyFont="1" applyFill="1" applyBorder="1" applyAlignment="1">
      <alignment horizontal="right" vertical="center"/>
    </xf>
    <xf numFmtId="172" fontId="15" fillId="3" borderId="10" xfId="0" applyNumberFormat="1" applyFont="1" applyFill="1" applyBorder="1" applyAlignment="1">
      <alignment horizontal="right" vertical="center"/>
    </xf>
    <xf numFmtId="168" fontId="15" fillId="3" borderId="12" xfId="7" applyNumberFormat="1" applyFont="1" applyFill="1" applyBorder="1" applyAlignment="1">
      <alignment vertical="center"/>
    </xf>
    <xf numFmtId="14" fontId="14" fillId="0" borderId="0" xfId="0" applyNumberFormat="1" applyFont="1" applyAlignment="1">
      <alignment vertical="center"/>
    </xf>
    <xf numFmtId="0" fontId="3" fillId="0" borderId="0" xfId="11"/>
    <xf numFmtId="0" fontId="3" fillId="0" borderId="0" xfId="11" applyAlignment="1">
      <alignment horizontal="left"/>
    </xf>
    <xf numFmtId="14" fontId="23" fillId="0" borderId="0" xfId="11" applyNumberFormat="1" applyFont="1"/>
    <xf numFmtId="0" fontId="23" fillId="0" borderId="15" xfId="11" applyFont="1" applyBorder="1"/>
    <xf numFmtId="0" fontId="23" fillId="0" borderId="14" xfId="11" applyFont="1" applyBorder="1"/>
    <xf numFmtId="0" fontId="23" fillId="0" borderId="16" xfId="11" applyFont="1" applyBorder="1"/>
    <xf numFmtId="0" fontId="23" fillId="0" borderId="40" xfId="11" applyFont="1" applyBorder="1"/>
    <xf numFmtId="14" fontId="23" fillId="0" borderId="17" xfId="11" applyNumberFormat="1" applyFont="1" applyBorder="1"/>
    <xf numFmtId="0" fontId="24" fillId="0" borderId="0" xfId="11" applyFont="1"/>
    <xf numFmtId="0" fontId="23" fillId="0" borderId="8" xfId="11" applyFont="1" applyBorder="1"/>
    <xf numFmtId="14" fontId="23" fillId="0" borderId="2" xfId="11" applyNumberFormat="1" applyFont="1" applyBorder="1"/>
    <xf numFmtId="14" fontId="23" fillId="0" borderId="9" xfId="11" applyNumberFormat="1" applyFont="1" applyBorder="1"/>
    <xf numFmtId="0" fontId="14" fillId="6" borderId="6" xfId="0" applyFont="1" applyFill="1" applyBorder="1" applyAlignment="1">
      <alignment vertical="center"/>
    </xf>
    <xf numFmtId="14" fontId="14" fillId="2" borderId="0" xfId="0" applyNumberFormat="1" applyFont="1" applyFill="1" applyAlignment="1">
      <alignment vertical="center"/>
    </xf>
    <xf numFmtId="0" fontId="14" fillId="6" borderId="0" xfId="0" applyFont="1" applyFill="1" applyAlignment="1">
      <alignment horizontal="left" vertical="center"/>
    </xf>
    <xf numFmtId="0" fontId="23" fillId="0" borderId="0" xfId="11" applyFont="1"/>
    <xf numFmtId="0" fontId="23" fillId="0" borderId="17" xfId="11" applyFont="1" applyBorder="1"/>
    <xf numFmtId="0" fontId="23" fillId="0" borderId="2" xfId="11" applyFont="1" applyBorder="1"/>
    <xf numFmtId="49" fontId="24" fillId="7" borderId="0" xfId="11" applyNumberFormat="1" applyFont="1" applyFill="1"/>
    <xf numFmtId="177" fontId="24" fillId="7" borderId="0" xfId="11" applyNumberFormat="1" applyFont="1" applyFill="1" applyAlignment="1">
      <alignment horizontal="left"/>
    </xf>
    <xf numFmtId="0" fontId="24" fillId="7" borderId="0" xfId="11" applyFont="1" applyFill="1"/>
    <xf numFmtId="0" fontId="3" fillId="7" borderId="0" xfId="11" applyFill="1"/>
    <xf numFmtId="0" fontId="14" fillId="2" borderId="0" xfId="0" applyFont="1" applyFill="1" applyAlignment="1">
      <alignment horizontal="center"/>
    </xf>
    <xf numFmtId="1" fontId="14" fillId="3" borderId="47" xfId="0" applyNumberFormat="1" applyFont="1" applyFill="1" applyBorder="1" applyAlignment="1">
      <alignment vertical="center"/>
    </xf>
    <xf numFmtId="0" fontId="18" fillId="3" borderId="44" xfId="0" applyFont="1" applyFill="1" applyBorder="1" applyAlignment="1">
      <alignment vertical="center"/>
    </xf>
    <xf numFmtId="0" fontId="18" fillId="3" borderId="45" xfId="0" applyFont="1" applyFill="1" applyBorder="1" applyAlignment="1">
      <alignment vertical="center"/>
    </xf>
    <xf numFmtId="0" fontId="18" fillId="3" borderId="46" xfId="0" applyFont="1" applyFill="1" applyBorder="1" applyAlignment="1">
      <alignment vertical="center"/>
    </xf>
    <xf numFmtId="0" fontId="18" fillId="3" borderId="42" xfId="0" applyFont="1" applyFill="1" applyBorder="1" applyAlignment="1">
      <alignment vertical="center"/>
    </xf>
    <xf numFmtId="0" fontId="18" fillId="3" borderId="43" xfId="0" applyFont="1" applyFill="1" applyBorder="1" applyAlignment="1">
      <alignment vertical="center"/>
    </xf>
    <xf numFmtId="0" fontId="18" fillId="3" borderId="1" xfId="0" applyFont="1" applyFill="1" applyBorder="1" applyAlignment="1">
      <alignment vertical="center"/>
    </xf>
    <xf numFmtId="1" fontId="14" fillId="3" borderId="48" xfId="0" applyNumberFormat="1" applyFont="1" applyFill="1" applyBorder="1" applyAlignment="1">
      <alignment vertical="center"/>
    </xf>
    <xf numFmtId="0" fontId="18" fillId="3" borderId="49" xfId="0" applyFont="1" applyFill="1" applyBorder="1" applyAlignment="1">
      <alignment vertical="center"/>
    </xf>
    <xf numFmtId="0" fontId="18" fillId="3" borderId="50" xfId="0" applyFont="1" applyFill="1" applyBorder="1" applyAlignment="1">
      <alignment vertical="center"/>
    </xf>
    <xf numFmtId="0" fontId="18" fillId="3" borderId="51" xfId="0" applyFont="1" applyFill="1" applyBorder="1" applyAlignment="1">
      <alignment vertical="center"/>
    </xf>
    <xf numFmtId="168" fontId="14" fillId="3" borderId="52" xfId="0" applyNumberFormat="1" applyFont="1" applyFill="1" applyBorder="1" applyAlignment="1">
      <alignment vertical="center"/>
    </xf>
    <xf numFmtId="1" fontId="15" fillId="3" borderId="41" xfId="0" applyNumberFormat="1" applyFont="1" applyFill="1" applyBorder="1" applyAlignment="1">
      <alignment vertical="center"/>
    </xf>
    <xf numFmtId="0" fontId="19" fillId="3" borderId="10" xfId="0" applyFont="1" applyFill="1" applyBorder="1" applyAlignment="1">
      <alignment vertical="center"/>
    </xf>
    <xf numFmtId="0" fontId="19" fillId="3" borderId="11" xfId="0" applyFont="1" applyFill="1" applyBorder="1" applyAlignment="1">
      <alignment vertical="center"/>
    </xf>
    <xf numFmtId="0" fontId="19" fillId="3" borderId="31" xfId="0" applyFont="1" applyFill="1" applyBorder="1" applyAlignment="1">
      <alignment vertical="center"/>
    </xf>
    <xf numFmtId="168" fontId="15" fillId="3" borderId="23" xfId="0" applyNumberFormat="1" applyFont="1" applyFill="1" applyBorder="1" applyAlignment="1">
      <alignment vertical="center"/>
    </xf>
    <xf numFmtId="1" fontId="14" fillId="6" borderId="24" xfId="0" applyNumberFormat="1" applyFont="1" applyFill="1" applyBorder="1" applyAlignment="1">
      <alignment vertical="center"/>
    </xf>
    <xf numFmtId="14" fontId="14" fillId="4" borderId="0" xfId="0" applyNumberFormat="1" applyFont="1" applyFill="1" applyAlignment="1">
      <alignment vertical="center"/>
    </xf>
    <xf numFmtId="0" fontId="14" fillId="4" borderId="0" xfId="0" applyFont="1" applyFill="1" applyAlignment="1">
      <alignment vertical="center"/>
    </xf>
    <xf numFmtId="0" fontId="14" fillId="4" borderId="0" xfId="0" applyFont="1" applyFill="1" applyAlignment="1">
      <alignment horizontal="right" vertical="center"/>
    </xf>
    <xf numFmtId="0" fontId="16" fillId="4" borderId="0" xfId="0" applyFont="1" applyFill="1" applyAlignment="1">
      <alignment vertical="center"/>
    </xf>
    <xf numFmtId="0" fontId="15" fillId="4" borderId="0" xfId="0" applyFont="1" applyFill="1" applyAlignment="1">
      <alignment horizontal="right" vertical="center"/>
    </xf>
    <xf numFmtId="0" fontId="23" fillId="0" borderId="8" xfId="11" applyFont="1" applyBorder="1" applyAlignment="1">
      <alignment horizontal="left"/>
    </xf>
    <xf numFmtId="177" fontId="2" fillId="0" borderId="0" xfId="11" applyNumberFormat="1" applyFont="1" applyAlignment="1">
      <alignment horizontal="left"/>
    </xf>
    <xf numFmtId="0" fontId="2" fillId="0" borderId="0" xfId="11" applyFont="1"/>
    <xf numFmtId="168" fontId="14" fillId="3" borderId="26" xfId="0" applyNumberFormat="1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17" fillId="3" borderId="28" xfId="0" applyFont="1" applyFill="1" applyBorder="1" applyAlignment="1">
      <alignment horizontal="center" vertical="center"/>
    </xf>
    <xf numFmtId="0" fontId="17" fillId="3" borderId="11" xfId="0" applyFont="1" applyFill="1" applyBorder="1" applyAlignment="1">
      <alignment horizontal="center" vertical="center"/>
    </xf>
    <xf numFmtId="0" fontId="17" fillId="3" borderId="12" xfId="0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5" fillId="3" borderId="10" xfId="0" applyFont="1" applyFill="1" applyBorder="1" applyAlignment="1">
      <alignment horizontal="center" vertical="center"/>
    </xf>
    <xf numFmtId="0" fontId="15" fillId="3" borderId="11" xfId="0" applyFont="1" applyFill="1" applyBorder="1" applyAlignment="1">
      <alignment horizontal="center" vertical="center"/>
    </xf>
    <xf numFmtId="0" fontId="15" fillId="3" borderId="31" xfId="0" applyFont="1" applyFill="1" applyBorder="1" applyAlignment="1">
      <alignment horizontal="center" vertical="center"/>
    </xf>
    <xf numFmtId="167" fontId="15" fillId="3" borderId="10" xfId="0" applyNumberFormat="1" applyFont="1" applyFill="1" applyBorder="1" applyAlignment="1">
      <alignment horizontal="center" vertical="center"/>
    </xf>
    <xf numFmtId="167" fontId="15" fillId="3" borderId="12" xfId="0" applyNumberFormat="1" applyFont="1" applyFill="1" applyBorder="1" applyAlignment="1">
      <alignment horizontal="center" vertical="center"/>
    </xf>
    <xf numFmtId="167" fontId="15" fillId="4" borderId="15" xfId="0" applyNumberFormat="1" applyFont="1" applyFill="1" applyBorder="1" applyAlignment="1">
      <alignment horizontal="center" vertical="center"/>
    </xf>
    <xf numFmtId="167" fontId="15" fillId="4" borderId="16" xfId="0" applyNumberFormat="1" applyFont="1" applyFill="1" applyBorder="1" applyAlignment="1">
      <alignment horizontal="center" vertical="center"/>
    </xf>
    <xf numFmtId="167" fontId="15" fillId="4" borderId="10" xfId="0" applyNumberFormat="1" applyFont="1" applyFill="1" applyBorder="1" applyAlignment="1">
      <alignment horizontal="center" vertical="center"/>
    </xf>
    <xf numFmtId="167" fontId="15" fillId="4" borderId="12" xfId="0" applyNumberFormat="1" applyFont="1" applyFill="1" applyBorder="1" applyAlignment="1">
      <alignment horizontal="center" vertical="center"/>
    </xf>
    <xf numFmtId="173" fontId="15" fillId="4" borderId="0" xfId="0" applyNumberFormat="1" applyFont="1" applyFill="1" applyAlignment="1">
      <alignment horizontal="left" vertical="center" wrapText="1"/>
    </xf>
    <xf numFmtId="0" fontId="15" fillId="2" borderId="0" xfId="0" applyFont="1" applyFill="1" applyAlignment="1">
      <alignment horizontal="center" vertical="center"/>
    </xf>
    <xf numFmtId="0" fontId="15" fillId="2" borderId="17" xfId="0" applyFont="1" applyFill="1" applyBorder="1" applyAlignment="1">
      <alignment horizontal="center" vertical="center"/>
    </xf>
    <xf numFmtId="0" fontId="15" fillId="2" borderId="10" xfId="0" applyFont="1" applyFill="1" applyBorder="1" applyAlignment="1">
      <alignment horizontal="center" vertical="center"/>
    </xf>
    <xf numFmtId="0" fontId="15" fillId="2" borderId="11" xfId="0" applyFont="1" applyFill="1" applyBorder="1" applyAlignment="1">
      <alignment horizontal="center" vertical="center"/>
    </xf>
    <xf numFmtId="0" fontId="15" fillId="2" borderId="12" xfId="0" applyFont="1" applyFill="1" applyBorder="1" applyAlignment="1">
      <alignment horizontal="center" vertical="center"/>
    </xf>
    <xf numFmtId="167" fontId="15" fillId="4" borderId="11" xfId="0" applyNumberFormat="1" applyFont="1" applyFill="1" applyBorder="1" applyAlignment="1">
      <alignment horizontal="center" vertical="center"/>
    </xf>
    <xf numFmtId="0" fontId="15" fillId="2" borderId="24" xfId="0" applyFont="1" applyFill="1" applyBorder="1" applyAlignment="1">
      <alignment horizontal="center" vertical="center"/>
    </xf>
    <xf numFmtId="0" fontId="15" fillId="2" borderId="32" xfId="0" applyFont="1" applyFill="1" applyBorder="1" applyAlignment="1">
      <alignment horizontal="center" vertical="center"/>
    </xf>
    <xf numFmtId="0" fontId="15" fillId="2" borderId="25" xfId="0" applyFont="1" applyFill="1" applyBorder="1" applyAlignment="1">
      <alignment horizontal="left" vertical="center"/>
    </xf>
    <xf numFmtId="0" fontId="15" fillId="2" borderId="34" xfId="0" applyFont="1" applyFill="1" applyBorder="1" applyAlignment="1">
      <alignment horizontal="left" vertical="center"/>
    </xf>
    <xf numFmtId="0" fontId="15" fillId="2" borderId="15" xfId="0" applyFont="1" applyFill="1" applyBorder="1" applyAlignment="1">
      <alignment horizontal="center" vertical="center" wrapText="1"/>
    </xf>
    <xf numFmtId="0" fontId="15" fillId="2" borderId="36" xfId="0" applyFont="1" applyFill="1" applyBorder="1" applyAlignment="1">
      <alignment horizontal="center" vertical="center" wrapText="1"/>
    </xf>
    <xf numFmtId="0" fontId="18" fillId="6" borderId="38" xfId="0" applyFont="1" applyFill="1" applyBorder="1" applyAlignment="1">
      <alignment horizontal="center"/>
    </xf>
    <xf numFmtId="0" fontId="18" fillId="6" borderId="16" xfId="0" applyFont="1" applyFill="1" applyBorder="1" applyAlignment="1">
      <alignment horizontal="center"/>
    </xf>
    <xf numFmtId="0" fontId="18" fillId="6" borderId="39" xfId="0" applyFont="1" applyFill="1" applyBorder="1" applyAlignment="1">
      <alignment horizontal="center"/>
    </xf>
    <xf numFmtId="0" fontId="18" fillId="6" borderId="37" xfId="0" applyFont="1" applyFill="1" applyBorder="1" applyAlignment="1">
      <alignment horizontal="center"/>
    </xf>
    <xf numFmtId="0" fontId="20" fillId="6" borderId="38" xfId="0" applyFont="1" applyFill="1" applyBorder="1" applyAlignment="1">
      <alignment horizontal="center"/>
    </xf>
    <xf numFmtId="0" fontId="20" fillId="6" borderId="16" xfId="0" applyFont="1" applyFill="1" applyBorder="1" applyAlignment="1">
      <alignment horizontal="center"/>
    </xf>
    <xf numFmtId="0" fontId="20" fillId="6" borderId="39" xfId="0" applyFont="1" applyFill="1" applyBorder="1" applyAlignment="1">
      <alignment horizontal="center"/>
    </xf>
    <xf numFmtId="0" fontId="20" fillId="6" borderId="37" xfId="0" applyFont="1" applyFill="1" applyBorder="1" applyAlignment="1">
      <alignment horizontal="center"/>
    </xf>
    <xf numFmtId="0" fontId="23" fillId="0" borderId="14" xfId="11" applyFont="1" applyBorder="1" applyAlignment="1">
      <alignment horizontal="center"/>
    </xf>
    <xf numFmtId="0" fontId="23" fillId="0" borderId="16" xfId="11" applyFont="1" applyBorder="1" applyAlignment="1">
      <alignment horizontal="center"/>
    </xf>
    <xf numFmtId="0" fontId="1" fillId="0" borderId="0" xfId="11" applyFont="1"/>
    <xf numFmtId="14" fontId="1" fillId="0" borderId="0" xfId="11" applyNumberFormat="1" applyFont="1"/>
  </cellXfs>
  <cellStyles count="12">
    <cellStyle name="Euro" xfId="1" xr:uid="{00000000-0005-0000-0000-000001000000}"/>
    <cellStyle name="Euro 2" xfId="2" xr:uid="{00000000-0005-0000-0000-000002000000}"/>
    <cellStyle name="Euro 3" xfId="3" xr:uid="{00000000-0005-0000-0000-000003000000}"/>
    <cellStyle name="Komma" xfId="8" builtinId="3"/>
    <cellStyle name="Standard" xfId="0" builtinId="0"/>
    <cellStyle name="Standard 2" xfId="4" xr:uid="{00000000-0005-0000-0000-000005000000}"/>
    <cellStyle name="Standard 2 2" xfId="9" xr:uid="{55E5B366-D3CE-4FF0-B683-6FA43556641C}"/>
    <cellStyle name="Standard 3" xfId="5" xr:uid="{00000000-0005-0000-0000-000006000000}"/>
    <cellStyle name="Standard 3 2" xfId="10" xr:uid="{54FA3081-A1B9-4652-8EF9-5029D6437A34}"/>
    <cellStyle name="Standard 4" xfId="6" xr:uid="{581DC768-302B-4115-B833-5C675D0AC09A}"/>
    <cellStyle name="Standard 5" xfId="11" xr:uid="{E3780CE2-7512-41D9-9C7E-94E6FF026047}"/>
    <cellStyle name="Währung" xfId="7" builtinId="4"/>
  </cellStyles>
  <dxfs count="2"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17</xdr:row>
      <xdr:rowOff>57151</xdr:rowOff>
    </xdr:from>
    <xdr:to>
      <xdr:col>7</xdr:col>
      <xdr:colOff>23550</xdr:colOff>
      <xdr:row>24</xdr:row>
      <xdr:rowOff>0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22122F91-B929-41B2-AD80-00AF8FEEB5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6675" y="3190876"/>
          <a:ext cx="5824275" cy="2105024"/>
        </a:xfrm>
        <a:prstGeom prst="rect">
          <a:avLst/>
        </a:prstGeom>
      </xdr:spPr>
    </xdr:pic>
    <xdr:clientData/>
  </xdr:twoCellAnchor>
  <xdr:twoCellAnchor editAs="oneCell">
    <xdr:from>
      <xdr:col>0</xdr:col>
      <xdr:colOff>314325</xdr:colOff>
      <xdr:row>26</xdr:row>
      <xdr:rowOff>47625</xdr:rowOff>
    </xdr:from>
    <xdr:to>
      <xdr:col>6</xdr:col>
      <xdr:colOff>247650</xdr:colOff>
      <xdr:row>34</xdr:row>
      <xdr:rowOff>128207</xdr:rowOff>
    </xdr:to>
    <xdr:pic>
      <xdr:nvPicPr>
        <xdr:cNvPr id="5" name="Grafik 4">
          <a:extLst>
            <a:ext uri="{FF2B5EF4-FFF2-40B4-BE49-F238E27FC236}">
              <a16:creationId xmlns:a16="http://schemas.microsoft.com/office/drawing/2014/main" id="{6127AA13-B00E-2206-E7C9-A92EE60B18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14325" y="5705475"/>
          <a:ext cx="4962525" cy="152838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321945</xdr:colOff>
      <xdr:row>352</xdr:row>
      <xdr:rowOff>104775</xdr:rowOff>
    </xdr:from>
    <xdr:to>
      <xdr:col>31</xdr:col>
      <xdr:colOff>307521</xdr:colOff>
      <xdr:row>398</xdr:row>
      <xdr:rowOff>28955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1FF234C2-21DE-446A-8846-229D40752D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180195" y="3533775"/>
          <a:ext cx="11148876" cy="4029455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FED24AF2-7021-41CA-8C62-7B9546316DC5}" name="Tabelle7" displayName="Tabelle7" ref="A16:E18" totalsRowShown="0">
  <autoFilter ref="A16:E18" xr:uid="{FED24AF2-7021-41CA-8C62-7B9546316DC5}"/>
  <tableColumns count="5">
    <tableColumn id="1" xr3:uid="{C652BC7F-FD5D-4772-ADCB-D5D157E1257D}" name="Produkt"/>
    <tableColumn id="2" xr3:uid="{BDDCD221-A454-4C75-BBA4-BCBEBC2CA36E}" name="Fahrtenpaare W(Sa) max."/>
    <tableColumn id="3" xr3:uid="{1607BCEF-E2FC-4F29-B3EE-F61398274299}" name="Fahrtenpaare Sa(S) max."/>
    <tableColumn id="4" xr3:uid="{92511844-EBDE-44DA-8393-33E4EBB3CAC4}" name="Fahrtenpaare S max."/>
    <tableColumn id="5" xr3:uid="{F8C6BA2F-F662-4017-A5BA-F08015C371F8}" name="Zuschuss"/>
  </tableColumns>
  <tableStyleInfo name="TableStyleMedium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B14FBD8D-783D-4396-BC23-8F115AF14531}" name="Tabelle9" displayName="Tabelle9" ref="A2:A11" totalsRowShown="0">
  <autoFilter ref="A2:A11" xr:uid="{B14FBD8D-783D-4396-BC23-8F115AF14531}"/>
  <tableColumns count="1">
    <tableColumn id="1" xr3:uid="{CC9C6BE5-DC90-4E4C-A894-AEC54A1A4B13}" name="Landkreis"/>
  </tableColumns>
  <tableStyleInfo name="TableStyleMedium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F8208741-52CE-4739-B0E9-B890F7AA71FF}" name="Tabelle10" displayName="Tabelle10" ref="B2:B14" totalsRowShown="0">
  <autoFilter ref="B2:B14" xr:uid="{F8208741-52CE-4739-B0E9-B890F7AA71FF}"/>
  <tableColumns count="1">
    <tableColumn id="1" xr3:uid="{3FEA6CC1-7FCA-45FB-A273-781886D56A79}" name="Verkehrsunternehmen"/>
  </tableColumns>
  <tableStyleInfo name="TableStyleMedium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5.bin"/><Relationship Id="rId4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856359-36A8-4BCA-B81F-0F10AE845053}">
  <sheetPr>
    <tabColor rgb="FFFF0000"/>
  </sheetPr>
  <dimension ref="A1:Q45"/>
  <sheetViews>
    <sheetView zoomScaleNormal="100" workbookViewId="0">
      <selection activeCell="E40" sqref="E40"/>
    </sheetView>
  </sheetViews>
  <sheetFormatPr baseColWidth="10" defaultRowHeight="13.8" x14ac:dyDescent="0.25"/>
  <sheetData>
    <row r="1" spans="1:17" ht="15.6" x14ac:dyDescent="0.25">
      <c r="A1" s="10" t="s">
        <v>156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</row>
    <row r="2" spans="1:17" x14ac:dyDescent="0.25">
      <c r="A2" s="5" t="s">
        <v>157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</row>
    <row r="3" spans="1:17" x14ac:dyDescent="0.25">
      <c r="A3" s="5" t="s">
        <v>48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</row>
    <row r="4" spans="1:17" x14ac:dyDescent="0.25">
      <c r="A4" s="22" t="s">
        <v>47</v>
      </c>
      <c r="B4" s="22"/>
      <c r="C4" s="9"/>
      <c r="D4" s="5"/>
      <c r="E4" s="40" t="s">
        <v>68</v>
      </c>
      <c r="F4" s="40"/>
      <c r="G4" s="40"/>
      <c r="H4" s="5"/>
      <c r="I4" s="5"/>
      <c r="J4" s="5"/>
      <c r="K4" s="5"/>
      <c r="L4" s="5"/>
      <c r="M4" s="5"/>
      <c r="N4" s="5"/>
      <c r="O4" s="5"/>
      <c r="P4" s="5"/>
      <c r="Q4" s="5"/>
    </row>
    <row r="5" spans="1:17" x14ac:dyDescent="0.25">
      <c r="A5" s="8"/>
      <c r="B5" s="5"/>
      <c r="C5" s="8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</row>
    <row r="6" spans="1:17" ht="14.4" thickBot="1" x14ac:dyDescent="0.3">
      <c r="A6" s="5" t="s">
        <v>49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</row>
    <row r="7" spans="1:17" ht="14.4" thickBot="1" x14ac:dyDescent="0.3">
      <c r="A7" s="11" t="s">
        <v>4</v>
      </c>
      <c r="B7" s="12" t="s">
        <v>5</v>
      </c>
      <c r="C7" s="12" t="s">
        <v>6</v>
      </c>
      <c r="D7" s="12" t="s">
        <v>32</v>
      </c>
      <c r="E7" s="12" t="s">
        <v>33</v>
      </c>
      <c r="F7" s="12" t="s">
        <v>158</v>
      </c>
      <c r="G7" s="13" t="s">
        <v>7</v>
      </c>
      <c r="H7" s="5"/>
      <c r="I7" s="5"/>
      <c r="J7" s="5"/>
      <c r="K7" s="5"/>
      <c r="L7" s="5"/>
      <c r="M7" s="5"/>
      <c r="N7" s="5"/>
      <c r="O7" s="5"/>
      <c r="P7" s="5"/>
      <c r="Q7" s="5"/>
    </row>
    <row r="8" spans="1:17" ht="14.4" thickBot="1" x14ac:dyDescent="0.3">
      <c r="A8" s="23" t="s">
        <v>30</v>
      </c>
      <c r="B8" s="24">
        <v>45270</v>
      </c>
      <c r="C8" s="16">
        <v>100</v>
      </c>
      <c r="D8" s="17">
        <f>VLOOKUP(A8,Tabelle7[#All],2,FALSE)</f>
        <v>15</v>
      </c>
      <c r="E8" s="17">
        <f>VLOOKUP(A8,Tabelle7[#All],3,FALSE)</f>
        <v>9</v>
      </c>
      <c r="F8" s="17">
        <f>VLOOKUP(A8,Tabelle7[#All],4,FALSE)</f>
        <v>7</v>
      </c>
      <c r="G8" s="18">
        <f>VLOOKUP(A8,Tabelle7[#All],5,FALSE)</f>
        <v>2.13</v>
      </c>
      <c r="H8" s="5"/>
      <c r="I8" s="5"/>
      <c r="J8" s="5"/>
      <c r="K8" s="5"/>
      <c r="L8" s="5"/>
      <c r="M8" s="5"/>
      <c r="N8" s="5"/>
      <c r="O8" s="5"/>
      <c r="P8" s="5"/>
      <c r="Q8" s="5"/>
    </row>
    <row r="9" spans="1:17" ht="14.4" thickBot="1" x14ac:dyDescent="0.3">
      <c r="A9" s="25" t="s">
        <v>50</v>
      </c>
      <c r="B9" s="26" t="s">
        <v>50</v>
      </c>
      <c r="C9" s="27"/>
      <c r="D9" s="145" t="s">
        <v>51</v>
      </c>
      <c r="E9" s="146"/>
      <c r="F9" s="146"/>
      <c r="G9" s="147"/>
      <c r="H9" s="5"/>
      <c r="I9" s="5"/>
      <c r="J9" s="5"/>
      <c r="K9" s="5"/>
      <c r="L9" s="5"/>
      <c r="M9" s="5"/>
      <c r="N9" s="5"/>
      <c r="O9" s="5"/>
      <c r="P9" s="5"/>
      <c r="Q9" s="5"/>
    </row>
    <row r="10" spans="1:17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</row>
    <row r="11" spans="1:17" x14ac:dyDescent="0.25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</row>
    <row r="12" spans="1:17" x14ac:dyDescent="0.25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</row>
    <row r="13" spans="1:17" x14ac:dyDescent="0.25">
      <c r="A13" s="148" t="s">
        <v>53</v>
      </c>
      <c r="B13" s="148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</row>
    <row r="14" spans="1:17" x14ac:dyDescent="0.25">
      <c r="A14" s="5" t="s">
        <v>63</v>
      </c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</row>
    <row r="15" spans="1:17" x14ac:dyDescent="0.25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</row>
    <row r="16" spans="1:17" x14ac:dyDescent="0.25">
      <c r="A16" s="5" t="s">
        <v>155</v>
      </c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</row>
    <row r="17" spans="1:17" x14ac:dyDescent="0.25">
      <c r="A17" s="8" t="s">
        <v>54</v>
      </c>
      <c r="B17" s="5"/>
      <c r="C17" s="5" t="s">
        <v>67</v>
      </c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</row>
    <row r="18" spans="1:17" ht="84.75" customHeight="1" x14ac:dyDescent="0.25">
      <c r="A18" s="5"/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</row>
    <row r="19" spans="1:17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</row>
    <row r="20" spans="1:17" x14ac:dyDescent="0.25">
      <c r="A20" s="5"/>
      <c r="B20" s="5"/>
      <c r="C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</row>
    <row r="21" spans="1:17" x14ac:dyDescent="0.25">
      <c r="A21" s="5"/>
      <c r="B21" s="5"/>
      <c r="C21" s="5"/>
      <c r="D21" s="5"/>
      <c r="E21" s="5"/>
      <c r="F21" s="5"/>
      <c r="G21" s="5"/>
      <c r="H21" s="5" t="s">
        <v>152</v>
      </c>
      <c r="I21" s="5"/>
      <c r="J21" s="5"/>
      <c r="K21" s="5"/>
      <c r="L21" s="5"/>
      <c r="M21" s="5"/>
      <c r="N21" s="5"/>
      <c r="O21" s="5"/>
      <c r="P21" s="5"/>
      <c r="Q21" s="5"/>
    </row>
    <row r="22" spans="1:17" x14ac:dyDescent="0.25">
      <c r="A22" s="144"/>
      <c r="B22" s="144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</row>
    <row r="23" spans="1:17" x14ac:dyDescent="0.25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</row>
    <row r="24" spans="1:17" x14ac:dyDescent="0.25">
      <c r="A24" s="144"/>
      <c r="B24" s="144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</row>
    <row r="25" spans="1:17" x14ac:dyDescent="0.25">
      <c r="A25" s="8" t="s">
        <v>66</v>
      </c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</row>
    <row r="26" spans="1:17" x14ac:dyDescent="0.25">
      <c r="A26" s="5" t="s">
        <v>64</v>
      </c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</row>
    <row r="27" spans="1:17" x14ac:dyDescent="0.25">
      <c r="A27" s="5"/>
      <c r="B27" s="5"/>
      <c r="C27" s="5"/>
      <c r="D27" s="5"/>
      <c r="E27" s="5"/>
      <c r="F27" s="5"/>
      <c r="G27" s="5"/>
      <c r="H27" s="5" t="s">
        <v>65</v>
      </c>
      <c r="I27" s="5"/>
      <c r="J27" s="5"/>
      <c r="K27" s="5"/>
      <c r="L27" s="5"/>
      <c r="M27" s="5"/>
      <c r="N27" s="5"/>
      <c r="O27" s="5"/>
      <c r="P27" s="5"/>
      <c r="Q27" s="5"/>
    </row>
    <row r="28" spans="1:17" x14ac:dyDescent="0.25">
      <c r="A28" s="5"/>
      <c r="B28" s="5"/>
      <c r="C28" s="5"/>
      <c r="D28" s="5"/>
      <c r="E28" s="5"/>
      <c r="F28" s="5"/>
      <c r="G28" s="5"/>
      <c r="H28" s="5" t="s">
        <v>154</v>
      </c>
      <c r="I28" s="5"/>
      <c r="J28" s="5"/>
      <c r="K28" s="5"/>
      <c r="L28" s="5"/>
      <c r="M28" s="5"/>
      <c r="N28" s="5"/>
      <c r="O28" s="5"/>
      <c r="P28" s="5"/>
      <c r="Q28" s="5"/>
    </row>
    <row r="29" spans="1:17" x14ac:dyDescent="0.25">
      <c r="A29" s="5"/>
      <c r="B29" s="5"/>
      <c r="C29" s="5"/>
      <c r="D29" s="5"/>
      <c r="E29" s="5"/>
      <c r="F29" s="5"/>
      <c r="G29" s="5"/>
      <c r="I29" s="5"/>
      <c r="J29" s="5"/>
      <c r="K29" s="5"/>
      <c r="L29" s="5"/>
      <c r="M29" s="5"/>
      <c r="N29" s="5"/>
      <c r="O29" s="5"/>
      <c r="P29" s="5"/>
      <c r="Q29" s="5"/>
    </row>
    <row r="30" spans="1:17" x14ac:dyDescent="0.25">
      <c r="A30" s="5"/>
      <c r="B30" s="5"/>
      <c r="C30" s="5"/>
      <c r="D30" s="5"/>
      <c r="E30" s="5"/>
      <c r="F30" s="5"/>
      <c r="G30" s="5"/>
      <c r="I30" s="5"/>
      <c r="J30" s="5"/>
      <c r="K30" s="5"/>
      <c r="L30" s="5"/>
      <c r="M30" s="5"/>
      <c r="N30" s="5"/>
      <c r="O30" s="5"/>
      <c r="P30" s="5"/>
      <c r="Q30" s="5"/>
    </row>
    <row r="31" spans="1:17" x14ac:dyDescent="0.25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</row>
    <row r="32" spans="1:17" x14ac:dyDescent="0.25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</row>
    <row r="33" spans="1:17" x14ac:dyDescent="0.25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</row>
    <row r="34" spans="1:17" x14ac:dyDescent="0.25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</row>
    <row r="35" spans="1:17" x14ac:dyDescent="0.25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</row>
    <row r="36" spans="1:17" x14ac:dyDescent="0.25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</row>
    <row r="37" spans="1:17" x14ac:dyDescent="0.25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</row>
    <row r="38" spans="1:17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</row>
    <row r="39" spans="1:17" x14ac:dyDescent="0.25">
      <c r="A39" s="5" t="s">
        <v>159</v>
      </c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</row>
    <row r="40" spans="1:17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</row>
    <row r="41" spans="1:17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</row>
    <row r="42" spans="1:17" x14ac:dyDescent="0.25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</row>
    <row r="43" spans="1:17" x14ac:dyDescent="0.25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</row>
    <row r="44" spans="1:17" x14ac:dyDescent="0.25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</row>
    <row r="45" spans="1:17" x14ac:dyDescent="0.25">
      <c r="K45" s="5"/>
      <c r="L45" s="5"/>
      <c r="M45" s="5"/>
      <c r="N45" s="5"/>
      <c r="O45" s="5"/>
      <c r="P45" s="5"/>
      <c r="Q45" s="5"/>
    </row>
  </sheetData>
  <mergeCells count="4">
    <mergeCell ref="A22:B22"/>
    <mergeCell ref="A24:B24"/>
    <mergeCell ref="D9:G9"/>
    <mergeCell ref="A13:B13"/>
  </mergeCells>
  <phoneticPr fontId="8" type="noConversion"/>
  <pageMargins left="0.7" right="0.7" top="0.78740157499999996" bottom="0.78740157499999996" header="0.3" footer="0.3"/>
  <pageSetup paperSize="9" scale="61" orientation="landscape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E8832390-EBE7-42DF-B4E8-D5678D821645}">
          <x14:formula1>
            <xm:f>'Backend (nicht ändern)'!$A$17:$A$18</xm:f>
          </x14:formula1>
          <xm:sqref>A8</xm:sqref>
        </x14:dataValidation>
        <x14:dataValidation type="list" allowBlank="1" showInputMessage="1" showErrorMessage="1" xr:uid="{0858F0E0-E0D3-4218-982A-A249E78EF4A1}">
          <x14:formula1>
            <xm:f>'Backend (nicht ändern)'!$B$3:$B$13</xm:f>
          </x14:formula1>
          <xm:sqref>B5:B6</xm:sqref>
        </x14:dataValidation>
        <x14:dataValidation type="list" allowBlank="1" showInputMessage="1" showErrorMessage="1" xr:uid="{1209FFAD-1352-422A-93B4-9FB4A39DA3CA}">
          <x14:formula1>
            <xm:f>'Backend (nicht ändern)'!$A$3:$A$10</xm:f>
          </x14:formula1>
          <xm:sqref>B4</xm:sqref>
        </x14:dataValidation>
        <x14:dataValidation type="list" allowBlank="1" showInputMessage="1" showErrorMessage="1" xr:uid="{55BF2E03-565F-414C-A068-14D439731C8E}">
          <x14:formula1>
            <xm:f>'Backend (nicht ändern)'!#REF!</xm:f>
          </x14:formula1>
          <xm:sqref>B8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B26D1B-7057-4DDF-9CD9-46C0ABBA4789}">
  <sheetPr>
    <tabColor rgb="FFFFFF00"/>
  </sheetPr>
  <dimension ref="A1:V36"/>
  <sheetViews>
    <sheetView tabSelected="1" zoomScaleNormal="100" zoomScaleSheetLayoutView="85" workbookViewId="0">
      <selection activeCell="B1" sqref="B1"/>
    </sheetView>
  </sheetViews>
  <sheetFormatPr baseColWidth="10" defaultRowHeight="13.8" x14ac:dyDescent="0.25"/>
  <cols>
    <col min="1" max="1" width="2" customWidth="1"/>
    <col min="2" max="2" width="17.8984375" customWidth="1"/>
    <col min="3" max="3" width="14.3984375" customWidth="1"/>
    <col min="4" max="4" width="13.8984375" customWidth="1"/>
    <col min="5" max="5" width="16" customWidth="1"/>
    <col min="6" max="6" width="7.19921875" customWidth="1"/>
    <col min="7" max="7" width="17" customWidth="1"/>
    <col min="8" max="8" width="12.8984375" customWidth="1"/>
    <col min="9" max="9" width="14.3984375" customWidth="1"/>
    <col min="10" max="10" width="16.19921875" style="56" customWidth="1"/>
    <col min="11" max="11" width="2" customWidth="1"/>
    <col min="12" max="12" width="11.5" customWidth="1"/>
    <col min="13" max="13" width="4.59765625" bestFit="1" customWidth="1"/>
    <col min="14" max="14" width="12.8984375" bestFit="1" customWidth="1"/>
    <col min="15" max="15" width="4.59765625" bestFit="1" customWidth="1"/>
    <col min="16" max="16" width="12.8984375" bestFit="1" customWidth="1"/>
    <col min="17" max="17" width="4.59765625" bestFit="1" customWidth="1"/>
    <col min="18" max="18" width="12.8984375" bestFit="1" customWidth="1"/>
    <col min="19" max="19" width="4.59765625" bestFit="1" customWidth="1"/>
    <col min="20" max="20" width="12.8984375" bestFit="1" customWidth="1"/>
    <col min="21" max="21" width="4.59765625" bestFit="1" customWidth="1"/>
    <col min="22" max="22" width="12.8984375" bestFit="1" customWidth="1"/>
    <col min="23" max="23" width="4.59765625" bestFit="1" customWidth="1"/>
    <col min="24" max="24" width="12.8984375" bestFit="1" customWidth="1"/>
    <col min="25" max="25" width="4.59765625" bestFit="1" customWidth="1"/>
    <col min="26" max="26" width="12.8984375" bestFit="1" customWidth="1"/>
    <col min="27" max="27" width="4.59765625" bestFit="1" customWidth="1"/>
    <col min="28" max="28" width="12.8984375" bestFit="1" customWidth="1"/>
    <col min="29" max="29" width="4.59765625" bestFit="1" customWidth="1"/>
  </cols>
  <sheetData>
    <row r="1" spans="1:22" ht="13.95" customHeight="1" x14ac:dyDescent="0.25">
      <c r="A1" s="5"/>
      <c r="B1" s="5" t="s">
        <v>87</v>
      </c>
      <c r="C1" s="5"/>
      <c r="D1" s="5"/>
      <c r="E1" s="5"/>
      <c r="F1" s="5"/>
      <c r="G1" s="5"/>
      <c r="H1" s="5"/>
      <c r="I1" s="5"/>
      <c r="J1" s="53"/>
      <c r="K1" s="5"/>
      <c r="N1" s="4"/>
      <c r="O1" s="4"/>
      <c r="P1" s="4"/>
      <c r="Q1" s="4"/>
      <c r="R1" s="4"/>
      <c r="S1" s="4"/>
      <c r="T1" s="4"/>
      <c r="U1" s="4"/>
      <c r="V1" s="4"/>
    </row>
    <row r="2" spans="1:22" ht="15.6" x14ac:dyDescent="0.25">
      <c r="A2" s="5"/>
      <c r="B2" s="10" t="s">
        <v>86</v>
      </c>
      <c r="D2" s="5"/>
      <c r="E2" s="5"/>
      <c r="F2" s="5"/>
      <c r="G2" s="5"/>
      <c r="H2" s="41" t="s">
        <v>70</v>
      </c>
      <c r="I2" s="93">
        <f ca="1">TODAY()</f>
        <v>45987</v>
      </c>
      <c r="J2" s="53"/>
      <c r="K2" s="5"/>
      <c r="N2" s="4"/>
      <c r="O2" s="4"/>
      <c r="P2" s="4"/>
      <c r="Q2" s="4"/>
      <c r="R2" s="4"/>
      <c r="S2" s="4"/>
      <c r="T2" s="4"/>
      <c r="U2" s="4"/>
      <c r="V2" s="4"/>
    </row>
    <row r="3" spans="1:22" x14ac:dyDescent="0.25">
      <c r="A3" s="5"/>
      <c r="B3" s="5"/>
      <c r="C3" s="5"/>
      <c r="D3" s="5"/>
      <c r="E3" s="5"/>
      <c r="F3" s="5"/>
      <c r="G3" s="5"/>
      <c r="H3" s="5"/>
      <c r="I3" s="5"/>
      <c r="J3" s="53"/>
      <c r="K3" s="5"/>
    </row>
    <row r="4" spans="1:22" x14ac:dyDescent="0.25">
      <c r="A4" s="5"/>
      <c r="B4" s="8" t="s">
        <v>2</v>
      </c>
      <c r="C4" s="44" t="s">
        <v>69</v>
      </c>
      <c r="D4" s="8" t="s">
        <v>83</v>
      </c>
      <c r="E4" s="108"/>
      <c r="F4" s="5"/>
      <c r="G4" s="5"/>
      <c r="H4" s="5"/>
      <c r="I4" s="5"/>
      <c r="J4" s="53"/>
      <c r="K4" s="5"/>
    </row>
    <row r="5" spans="1:22" ht="33.6" customHeight="1" x14ac:dyDescent="0.25">
      <c r="A5" s="5"/>
      <c r="B5" s="8" t="s">
        <v>3</v>
      </c>
      <c r="C5" s="44" t="s">
        <v>69</v>
      </c>
      <c r="D5" s="8" t="s">
        <v>46</v>
      </c>
      <c r="E5" s="44"/>
      <c r="F5" s="5"/>
      <c r="G5" s="5"/>
      <c r="H5" s="5"/>
      <c r="I5" s="5"/>
      <c r="J5" s="53"/>
      <c r="K5" s="5"/>
    </row>
    <row r="6" spans="1:22" ht="10.95" customHeight="1" thickBot="1" x14ac:dyDescent="0.3">
      <c r="A6" s="5"/>
      <c r="B6" s="5"/>
      <c r="C6" s="5"/>
      <c r="D6" s="5"/>
      <c r="E6" s="5"/>
      <c r="F6" s="5"/>
      <c r="G6" s="5"/>
      <c r="H6" s="5"/>
      <c r="I6" s="5"/>
      <c r="J6" s="53"/>
      <c r="K6" s="5"/>
    </row>
    <row r="7" spans="1:22" ht="14.4" thickBot="1" x14ac:dyDescent="0.3">
      <c r="A7" s="5"/>
      <c r="B7" s="11" t="s">
        <v>4</v>
      </c>
      <c r="C7" s="12" t="s">
        <v>119</v>
      </c>
      <c r="D7" s="12" t="s">
        <v>82</v>
      </c>
      <c r="E7" s="12" t="s">
        <v>32</v>
      </c>
      <c r="F7" s="12" t="s">
        <v>33</v>
      </c>
      <c r="G7" s="12" t="s">
        <v>158</v>
      </c>
      <c r="H7" s="13" t="s">
        <v>7</v>
      </c>
      <c r="I7" s="6" t="s">
        <v>40</v>
      </c>
      <c r="J7" s="54"/>
      <c r="K7" s="5"/>
    </row>
    <row r="8" spans="1:22" ht="14.4" thickBot="1" x14ac:dyDescent="0.3">
      <c r="A8" s="5"/>
      <c r="B8" s="45" t="s">
        <v>31</v>
      </c>
      <c r="C8" s="46">
        <v>46023</v>
      </c>
      <c r="D8" s="143" t="e">
        <f>((D24/C24)+(I24/H24))/2</f>
        <v>#DIV/0!</v>
      </c>
      <c r="E8" s="17">
        <f>VLOOKUP(B8,Tabelle7[#All],2,FALSE)</f>
        <v>9</v>
      </c>
      <c r="F8" s="17">
        <f>VLOOKUP(B8,Tabelle7[#All],3,FALSE)</f>
        <v>9</v>
      </c>
      <c r="G8" s="17">
        <f>VLOOKUP(B8,Tabelle7[#All],4,FALSE)</f>
        <v>7</v>
      </c>
      <c r="H8" s="88">
        <f>VLOOKUP(B8,Tabelle7[#All],5,FALSE)</f>
        <v>2.13</v>
      </c>
      <c r="I8" s="7"/>
      <c r="J8" s="55"/>
      <c r="K8" s="5"/>
    </row>
    <row r="9" spans="1:22" x14ac:dyDescent="0.25">
      <c r="A9" s="5"/>
      <c r="B9" s="5"/>
      <c r="C9" s="5"/>
      <c r="D9" s="5"/>
      <c r="E9" s="5"/>
      <c r="F9" s="5"/>
      <c r="G9" s="5"/>
      <c r="H9" s="5"/>
      <c r="I9" s="5"/>
      <c r="J9" s="53"/>
      <c r="K9" s="5"/>
    </row>
    <row r="10" spans="1:22" ht="14.4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3"/>
      <c r="K10" s="5"/>
    </row>
    <row r="11" spans="1:22" ht="15" thickBot="1" x14ac:dyDescent="0.3">
      <c r="A11" s="5"/>
      <c r="B11" s="11" t="s">
        <v>44</v>
      </c>
      <c r="C11" s="12" t="s">
        <v>37</v>
      </c>
      <c r="D11" s="13" t="s">
        <v>41</v>
      </c>
      <c r="E11" s="72" t="s">
        <v>62</v>
      </c>
      <c r="F11" s="5"/>
      <c r="G11" s="11" t="s">
        <v>45</v>
      </c>
      <c r="H11" s="12" t="s">
        <v>37</v>
      </c>
      <c r="I11" s="13" t="s">
        <v>41</v>
      </c>
      <c r="J11" s="72" t="s">
        <v>62</v>
      </c>
      <c r="K11" s="5"/>
    </row>
    <row r="12" spans="1:22" x14ac:dyDescent="0.25">
      <c r="A12" s="5"/>
      <c r="B12" s="15">
        <v>46023</v>
      </c>
      <c r="C12" s="69">
        <f>Hinfahrt!F27</f>
        <v>0</v>
      </c>
      <c r="D12" s="73">
        <f>Hinfahrt!G27</f>
        <v>0</v>
      </c>
      <c r="E12" s="79">
        <f>D12*$H$8</f>
        <v>0</v>
      </c>
      <c r="F12" s="5"/>
      <c r="G12" s="15">
        <v>46023</v>
      </c>
      <c r="H12" s="69">
        <f>Rückfahrt!F27</f>
        <v>0</v>
      </c>
      <c r="I12" s="73">
        <f>Rückfahrt!G27</f>
        <v>0</v>
      </c>
      <c r="J12" s="79">
        <f>I12*$H$8</f>
        <v>0</v>
      </c>
      <c r="K12" s="5"/>
    </row>
    <row r="13" spans="1:22" x14ac:dyDescent="0.25">
      <c r="A13" s="5"/>
      <c r="B13" s="15">
        <v>46054</v>
      </c>
      <c r="C13" s="70">
        <f>Hinfahrt!H27</f>
        <v>0</v>
      </c>
      <c r="D13" s="74">
        <f>Hinfahrt!I27</f>
        <v>0</v>
      </c>
      <c r="E13" s="79">
        <f>D13*$H$8</f>
        <v>0</v>
      </c>
      <c r="F13" s="5"/>
      <c r="G13" s="15">
        <v>46054</v>
      </c>
      <c r="H13" s="69">
        <f>Rückfahrt!H27</f>
        <v>0</v>
      </c>
      <c r="I13" s="73">
        <f>Rückfahrt!I27</f>
        <v>0</v>
      </c>
      <c r="J13" s="79">
        <f>I13*$H$8</f>
        <v>0</v>
      </c>
      <c r="K13" s="5"/>
    </row>
    <row r="14" spans="1:22" x14ac:dyDescent="0.25">
      <c r="A14" s="5"/>
      <c r="B14" s="15">
        <v>46082</v>
      </c>
      <c r="C14" s="70">
        <f>Hinfahrt!J27</f>
        <v>0</v>
      </c>
      <c r="D14" s="74">
        <f>Hinfahrt!K27</f>
        <v>0</v>
      </c>
      <c r="E14" s="79">
        <f t="shared" ref="E14:E23" si="0">D14*$H$8</f>
        <v>0</v>
      </c>
      <c r="F14" s="5"/>
      <c r="G14" s="15">
        <v>46082</v>
      </c>
      <c r="H14" s="69">
        <f>Rückfahrt!J27</f>
        <v>0</v>
      </c>
      <c r="I14" s="73">
        <f>Rückfahrt!K27</f>
        <v>0</v>
      </c>
      <c r="J14" s="79">
        <f t="shared" ref="J14:J23" si="1">I14*$H$8</f>
        <v>0</v>
      </c>
      <c r="K14" s="5"/>
    </row>
    <row r="15" spans="1:22" x14ac:dyDescent="0.25">
      <c r="A15" s="5"/>
      <c r="B15" s="15">
        <v>46113</v>
      </c>
      <c r="C15" s="70">
        <f>Hinfahrt!L27</f>
        <v>0</v>
      </c>
      <c r="D15" s="74">
        <f>Hinfahrt!M27</f>
        <v>0</v>
      </c>
      <c r="E15" s="79">
        <f t="shared" si="0"/>
        <v>0</v>
      </c>
      <c r="F15" s="5"/>
      <c r="G15" s="15">
        <v>46113</v>
      </c>
      <c r="H15" s="69">
        <f>Rückfahrt!L27</f>
        <v>0</v>
      </c>
      <c r="I15" s="73">
        <f>Rückfahrt!M27</f>
        <v>0</v>
      </c>
      <c r="J15" s="79">
        <f t="shared" si="1"/>
        <v>0</v>
      </c>
      <c r="K15" s="5"/>
    </row>
    <row r="16" spans="1:22" x14ac:dyDescent="0.25">
      <c r="A16" s="5"/>
      <c r="B16" s="15">
        <v>46143</v>
      </c>
      <c r="C16" s="70">
        <f>Hinfahrt!N27</f>
        <v>0</v>
      </c>
      <c r="D16" s="74">
        <f>Hinfahrt!O27</f>
        <v>0</v>
      </c>
      <c r="E16" s="79">
        <f t="shared" si="0"/>
        <v>0</v>
      </c>
      <c r="F16" s="5"/>
      <c r="G16" s="15">
        <v>46143</v>
      </c>
      <c r="H16" s="69">
        <f>Rückfahrt!N27</f>
        <v>0</v>
      </c>
      <c r="I16" s="73">
        <f>Rückfahrt!O27</f>
        <v>0</v>
      </c>
      <c r="J16" s="79">
        <f t="shared" si="1"/>
        <v>0</v>
      </c>
      <c r="K16" s="5"/>
    </row>
    <row r="17" spans="1:11" x14ac:dyDescent="0.25">
      <c r="A17" s="5"/>
      <c r="B17" s="15">
        <v>46174</v>
      </c>
      <c r="C17" s="70">
        <f>Hinfahrt!P27+Hinfahrt!F51</f>
        <v>0</v>
      </c>
      <c r="D17" s="74">
        <f>Hinfahrt!Q27+Hinfahrt!G51</f>
        <v>0</v>
      </c>
      <c r="E17" s="79">
        <f t="shared" si="0"/>
        <v>0</v>
      </c>
      <c r="F17" s="5"/>
      <c r="G17" s="15">
        <v>46174</v>
      </c>
      <c r="H17" s="69">
        <f>Rückfahrt!P27+Rückfahrt!F51</f>
        <v>0</v>
      </c>
      <c r="I17" s="73">
        <f>Rückfahrt!Q27+Rückfahrt!G51</f>
        <v>0</v>
      </c>
      <c r="J17" s="79">
        <f t="shared" si="1"/>
        <v>0</v>
      </c>
      <c r="K17" s="5"/>
    </row>
    <row r="18" spans="1:11" x14ac:dyDescent="0.25">
      <c r="A18" s="5"/>
      <c r="B18" s="15">
        <v>46204</v>
      </c>
      <c r="C18" s="70">
        <f>Hinfahrt!H51</f>
        <v>0</v>
      </c>
      <c r="D18" s="74">
        <f>Hinfahrt!I51</f>
        <v>0</v>
      </c>
      <c r="E18" s="79">
        <f t="shared" si="0"/>
        <v>0</v>
      </c>
      <c r="F18" s="5"/>
      <c r="G18" s="15">
        <v>46204</v>
      </c>
      <c r="H18" s="69">
        <f>Rückfahrt!H51</f>
        <v>0</v>
      </c>
      <c r="I18" s="73">
        <f>Rückfahrt!I51</f>
        <v>0</v>
      </c>
      <c r="J18" s="79">
        <f>I18*$H$8</f>
        <v>0</v>
      </c>
      <c r="K18" s="5"/>
    </row>
    <row r="19" spans="1:11" x14ac:dyDescent="0.25">
      <c r="A19" s="5"/>
      <c r="B19" s="15">
        <v>46235</v>
      </c>
      <c r="C19" s="70">
        <f>Hinfahrt!J51</f>
        <v>0</v>
      </c>
      <c r="D19" s="74">
        <f>Hinfahrt!K51</f>
        <v>0</v>
      </c>
      <c r="E19" s="79">
        <f t="shared" si="0"/>
        <v>0</v>
      </c>
      <c r="F19" s="5"/>
      <c r="G19" s="15">
        <v>46235</v>
      </c>
      <c r="H19" s="69">
        <f>Rückfahrt!J51</f>
        <v>0</v>
      </c>
      <c r="I19" s="73">
        <f>Rückfahrt!K51</f>
        <v>0</v>
      </c>
      <c r="J19" s="79">
        <f t="shared" si="1"/>
        <v>0</v>
      </c>
      <c r="K19" s="5"/>
    </row>
    <row r="20" spans="1:11" x14ac:dyDescent="0.25">
      <c r="A20" s="5"/>
      <c r="B20" s="15">
        <v>46266</v>
      </c>
      <c r="C20" s="70">
        <f>Hinfahrt!L51</f>
        <v>0</v>
      </c>
      <c r="D20" s="74">
        <f>Hinfahrt!M51</f>
        <v>0</v>
      </c>
      <c r="E20" s="79">
        <f t="shared" si="0"/>
        <v>0</v>
      </c>
      <c r="F20" s="5"/>
      <c r="G20" s="15">
        <v>46266</v>
      </c>
      <c r="H20" s="69">
        <f>Rückfahrt!L51</f>
        <v>0</v>
      </c>
      <c r="I20" s="73">
        <f>Rückfahrt!M51</f>
        <v>0</v>
      </c>
      <c r="J20" s="79">
        <f t="shared" si="1"/>
        <v>0</v>
      </c>
      <c r="K20" s="5"/>
    </row>
    <row r="21" spans="1:11" x14ac:dyDescent="0.25">
      <c r="A21" s="5"/>
      <c r="B21" s="15">
        <v>46296</v>
      </c>
      <c r="C21" s="70">
        <f>Hinfahrt!N51</f>
        <v>0</v>
      </c>
      <c r="D21" s="74">
        <f>Hinfahrt!O51</f>
        <v>0</v>
      </c>
      <c r="E21" s="79">
        <f t="shared" si="0"/>
        <v>0</v>
      </c>
      <c r="F21" s="5"/>
      <c r="G21" s="15">
        <v>46296</v>
      </c>
      <c r="H21" s="69">
        <f>Rückfahrt!N51</f>
        <v>0</v>
      </c>
      <c r="I21" s="73">
        <f>Rückfahrt!O51</f>
        <v>0</v>
      </c>
      <c r="J21" s="79">
        <f t="shared" si="1"/>
        <v>0</v>
      </c>
      <c r="K21" s="5"/>
    </row>
    <row r="22" spans="1:11" x14ac:dyDescent="0.25">
      <c r="A22" s="5"/>
      <c r="B22" s="15">
        <v>46327</v>
      </c>
      <c r="C22" s="70">
        <f>Hinfahrt!P51</f>
        <v>0</v>
      </c>
      <c r="D22" s="74">
        <f>Hinfahrt!Q51</f>
        <v>0</v>
      </c>
      <c r="E22" s="79">
        <f t="shared" si="0"/>
        <v>0</v>
      </c>
      <c r="F22" s="5"/>
      <c r="G22" s="15">
        <v>46327</v>
      </c>
      <c r="H22" s="69">
        <f>Rückfahrt!P51</f>
        <v>0</v>
      </c>
      <c r="I22" s="73">
        <f>Rückfahrt!Q51</f>
        <v>0</v>
      </c>
      <c r="J22" s="79">
        <f t="shared" si="1"/>
        <v>0</v>
      </c>
      <c r="K22" s="5"/>
    </row>
    <row r="23" spans="1:11" ht="14.4" thickBot="1" x14ac:dyDescent="0.3">
      <c r="A23" s="5"/>
      <c r="B23" s="15">
        <v>46357</v>
      </c>
      <c r="C23" s="71">
        <f>Hinfahrt!R51+Hinfahrt!F75</f>
        <v>0</v>
      </c>
      <c r="D23" s="75">
        <f>Hinfahrt!S51+Hinfahrt!G75</f>
        <v>0</v>
      </c>
      <c r="E23" s="79">
        <f t="shared" si="0"/>
        <v>0</v>
      </c>
      <c r="F23" s="5"/>
      <c r="G23" s="15">
        <v>46357</v>
      </c>
      <c r="H23" s="69">
        <f>Rückfahrt!R51+Rückfahrt!F75</f>
        <v>0</v>
      </c>
      <c r="I23" s="73">
        <f>Rückfahrt!S51+Rückfahrt!G75</f>
        <v>0</v>
      </c>
      <c r="J23" s="79">
        <f t="shared" si="1"/>
        <v>0</v>
      </c>
      <c r="K23" s="5"/>
    </row>
    <row r="24" spans="1:11" ht="14.4" thickBot="1" x14ac:dyDescent="0.3">
      <c r="A24" s="5"/>
      <c r="B24" s="37">
        <v>46220</v>
      </c>
      <c r="C24" s="33">
        <f>SUM(C12:C23)</f>
        <v>0</v>
      </c>
      <c r="D24" s="76" cm="1">
        <f t="array" ref="D24">SUM(IF(ISNA(D12:D23)=FALSE,D12:D23))</f>
        <v>0</v>
      </c>
      <c r="E24" s="81" cm="1">
        <f t="array" ref="E24">SUM(IF(ISNA(E12:E23)=FALSE,E12:E23))</f>
        <v>0</v>
      </c>
      <c r="F24" s="5"/>
      <c r="G24" s="37">
        <v>46220</v>
      </c>
      <c r="H24" s="33" cm="1">
        <f t="array" ref="H24">SUM(IF(ISNA(H12:H23)=FALSE,H12:H23))</f>
        <v>0</v>
      </c>
      <c r="I24" s="76" cm="1">
        <f t="array" ref="I24">SUM(IF(ISNA(I12:I23)=FALSE,I12:I23))</f>
        <v>0</v>
      </c>
      <c r="J24" s="81" cm="1">
        <f t="array" ref="J24">SUM(IF(ISNA(J12:J23)=FALSE,J12:J23))</f>
        <v>0</v>
      </c>
      <c r="K24" s="5"/>
    </row>
    <row r="25" spans="1:11" ht="14.4" thickBot="1" x14ac:dyDescent="0.3">
      <c r="A25" s="5"/>
      <c r="B25" s="89" t="s">
        <v>55</v>
      </c>
      <c r="C25" s="36" cm="1">
        <f t="array" ref="C25">SUM(IF(ISNA(C12:C14)=FALSE,C12:C14))</f>
        <v>0</v>
      </c>
      <c r="D25" s="77" cm="1">
        <f t="array" ref="D25">SUM(IF(ISNA(D12:D14)=FALSE,D12:D14))</f>
        <v>0</v>
      </c>
      <c r="E25" s="82" cm="1">
        <f t="array" ref="E25">SUM(IF(ISNA(E12:E14)=FALSE,E12:E14))</f>
        <v>0</v>
      </c>
      <c r="F25" s="5"/>
      <c r="G25" s="89" t="s">
        <v>55</v>
      </c>
      <c r="H25" s="36" cm="1">
        <f t="array" ref="H25">SUM(IF(ISNA(H12:H14)=FALSE,H12:H14))</f>
        <v>0</v>
      </c>
      <c r="I25" s="77" cm="1">
        <f t="array" ref="I25">SUM(IF(ISNA(I12:I14)=FALSE,I12:I14))</f>
        <v>0</v>
      </c>
      <c r="J25" s="82" cm="1">
        <f t="array" ref="J25">SUM(IF(ISNA(J12:J14)=FALSE,J12:J14))</f>
        <v>0</v>
      </c>
      <c r="K25" s="5"/>
    </row>
    <row r="26" spans="1:11" ht="14.4" thickBot="1" x14ac:dyDescent="0.3">
      <c r="A26" s="5"/>
      <c r="B26" s="90" t="s">
        <v>56</v>
      </c>
      <c r="C26" s="39" cm="1">
        <f t="array" ref="C26">SUM(IF(ISNA(C15:C17)=FALSE,C15:C17))</f>
        <v>0</v>
      </c>
      <c r="D26" s="78" cm="1">
        <f t="array" ref="D26">SUM(IF(ISNA(D15:D17)=FALSE,D15:D17))</f>
        <v>0</v>
      </c>
      <c r="E26" s="83" cm="1">
        <f t="array" ref="E26">SUM(IF(ISNA(E15:E17)=FALSE,E15:E17))</f>
        <v>0</v>
      </c>
      <c r="F26" s="5"/>
      <c r="G26" s="89" t="s">
        <v>56</v>
      </c>
      <c r="H26" s="36" cm="1">
        <f t="array" ref="H26">SUM(IF(ISNA(H15:H17)=FALSE,H15:H17))</f>
        <v>0</v>
      </c>
      <c r="I26" s="77" cm="1">
        <f t="array" ref="I26">SUM(IF(ISNA(I15:I17)=FALSE,I15:I17))</f>
        <v>0</v>
      </c>
      <c r="J26" s="82" cm="1">
        <f t="array" ref="J26">SUM(IF(ISNA(J15:J17)=FALSE,J15:J17))</f>
        <v>0</v>
      </c>
      <c r="K26" s="5"/>
    </row>
    <row r="27" spans="1:11" ht="14.4" thickBot="1" x14ac:dyDescent="0.3">
      <c r="A27" s="5"/>
      <c r="B27" s="89" t="s">
        <v>57</v>
      </c>
      <c r="C27" s="36" cm="1">
        <f t="array" ref="C27">SUM(IF(ISNA(C18:C20)=FALSE,C18:C20))</f>
        <v>0</v>
      </c>
      <c r="D27" s="77" cm="1">
        <f t="array" ref="D27">SUM(IF(ISNA(D18:D20)=FALSE,D18:D20))</f>
        <v>0</v>
      </c>
      <c r="E27" s="82" cm="1">
        <f t="array" ref="E27">SUM(IF(ISNA(E18:E20)=FALSE,E18:E20))</f>
        <v>0</v>
      </c>
      <c r="F27" s="5"/>
      <c r="G27" s="89" t="s">
        <v>57</v>
      </c>
      <c r="H27" s="36" cm="1">
        <f t="array" ref="H27">SUM(IF(ISNA(H18:H20)=FALSE,H18:H20))</f>
        <v>0</v>
      </c>
      <c r="I27" s="77" cm="1">
        <f t="array" ref="I27">SUM(IF(ISNA(I18:I20)=FALSE,I18:I20))</f>
        <v>0</v>
      </c>
      <c r="J27" s="82" cm="1">
        <f t="array" ref="J27">SUM(IF(ISNA(J18:J20)=FALSE,J18:J20))</f>
        <v>0</v>
      </c>
      <c r="K27" s="5"/>
    </row>
    <row r="28" spans="1:11" ht="14.4" thickBot="1" x14ac:dyDescent="0.3">
      <c r="A28" s="5"/>
      <c r="B28" s="89" t="s">
        <v>58</v>
      </c>
      <c r="C28" s="36" cm="1">
        <f t="array" ref="C28">SUM(IF(ISNA(C21:C23)=FALSE,C21:C23))</f>
        <v>0</v>
      </c>
      <c r="D28" s="77" cm="1">
        <f t="array" ref="D28">SUM(IF(ISNA(D21:D23)=FALSE,D21:D23))</f>
        <v>0</v>
      </c>
      <c r="E28" s="82" cm="1">
        <f t="array" ref="E28">SUM(IF(ISNA(E21:E23)=FALSE,E21:E23))</f>
        <v>0</v>
      </c>
      <c r="F28" s="5"/>
      <c r="G28" s="89" t="s">
        <v>58</v>
      </c>
      <c r="H28" s="36" cm="1">
        <f t="array" ref="H28">SUM(IF(ISNA(H21:H23)=FALSE,H21:H23))</f>
        <v>0</v>
      </c>
      <c r="I28" s="77" cm="1">
        <f t="array" ref="I28">SUM(IF(ISNA(I21:I23)=FALSE,I21:I23))</f>
        <v>0</v>
      </c>
      <c r="J28" s="82" cm="1">
        <f t="array" ref="J28">SUM(IF(ISNA(J21:J23)=FALSE,J21:J23))</f>
        <v>0</v>
      </c>
      <c r="K28" s="5"/>
    </row>
    <row r="29" spans="1:11" ht="14.4" thickBot="1" x14ac:dyDescent="0.3">
      <c r="A29" s="5"/>
      <c r="B29" s="34" t="s">
        <v>120</v>
      </c>
      <c r="C29" s="35"/>
      <c r="D29" s="35"/>
      <c r="E29" s="84">
        <f>E24</f>
        <v>0</v>
      </c>
      <c r="F29" s="5"/>
      <c r="G29" s="34" t="s">
        <v>121</v>
      </c>
      <c r="H29" s="35"/>
      <c r="I29" s="38"/>
      <c r="J29" s="84">
        <f>J24</f>
        <v>0</v>
      </c>
      <c r="K29" s="5"/>
    </row>
    <row r="30" spans="1:11" ht="14.4" thickBot="1" x14ac:dyDescent="0.3">
      <c r="A30" s="5"/>
      <c r="B30" s="5"/>
      <c r="C30" s="5"/>
      <c r="D30" s="5"/>
      <c r="E30" s="5"/>
      <c r="F30" s="5"/>
      <c r="G30" s="5"/>
      <c r="H30" s="5"/>
      <c r="I30" s="5"/>
      <c r="J30" s="53"/>
      <c r="K30" s="5"/>
    </row>
    <row r="31" spans="1:11" ht="14.4" thickBot="1" x14ac:dyDescent="0.3">
      <c r="A31" s="5"/>
      <c r="B31" s="5"/>
      <c r="C31" s="5"/>
      <c r="D31" s="5"/>
      <c r="E31" s="5"/>
      <c r="F31" s="5"/>
      <c r="G31" s="91" t="s">
        <v>122</v>
      </c>
      <c r="H31" s="86" t="s">
        <v>84</v>
      </c>
      <c r="I31" s="86"/>
      <c r="J31" s="92">
        <f>D24+I24</f>
        <v>0</v>
      </c>
      <c r="K31" s="5"/>
    </row>
    <row r="32" spans="1:11" ht="14.4" thickBot="1" x14ac:dyDescent="0.3">
      <c r="A32" s="5"/>
      <c r="B32" s="5"/>
      <c r="C32" s="5"/>
      <c r="D32" s="5"/>
      <c r="E32" s="5"/>
      <c r="F32" s="5"/>
      <c r="G32" s="85">
        <v>46220</v>
      </c>
      <c r="H32" s="86"/>
      <c r="I32" s="86"/>
      <c r="J32" s="87">
        <f>E24+J24</f>
        <v>0</v>
      </c>
      <c r="K32" s="5"/>
    </row>
    <row r="33" spans="1:11" x14ac:dyDescent="0.25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</row>
    <row r="35" spans="1:11" x14ac:dyDescent="0.25">
      <c r="J35" s="80"/>
    </row>
    <row r="36" spans="1:11" x14ac:dyDescent="0.25">
      <c r="J36" s="80"/>
    </row>
  </sheetData>
  <pageMargins left="0.7" right="0.7" top="0.78740157499999996" bottom="0.78740157499999996" header="0.3" footer="0.3"/>
  <pageSetup paperSize="9" scale="90" orientation="landscape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F5F44DBE-4E9F-4382-9E08-DFDF01CA3867}">
          <x14:formula1>
            <xm:f>'Backend (nicht ändern)'!$A$3:$A$11</xm:f>
          </x14:formula1>
          <xm:sqref>C4</xm:sqref>
        </x14:dataValidation>
        <x14:dataValidation type="list" allowBlank="1" showInputMessage="1" showErrorMessage="1" xr:uid="{D226EF2B-378F-42AB-B19F-5248E64D792F}">
          <x14:formula1>
            <xm:f>'Backend (nicht ändern)'!$B$3:$B$13</xm:f>
          </x14:formula1>
          <xm:sqref>C6</xm:sqref>
        </x14:dataValidation>
        <x14:dataValidation type="list" allowBlank="1" showInputMessage="1" showErrorMessage="1" xr:uid="{74008E4E-2C7A-47F7-9979-A8738C656052}">
          <x14:formula1>
            <xm:f>'Backend (nicht ändern)'!$A$17:$A$18</xm:f>
          </x14:formula1>
          <xm:sqref>B8</xm:sqref>
        </x14:dataValidation>
        <x14:dataValidation type="list" allowBlank="1" showInputMessage="1" showErrorMessage="1" xr:uid="{20DDAF94-EF60-4564-BE33-3EA50AB7D7B2}">
          <x14:formula1>
            <xm:f>'Backend (nicht ändern)'!$B$3:$B$14</xm:f>
          </x14:formula1>
          <xm:sqref>C5</xm:sqref>
        </x14:dataValidation>
        <x14:dataValidation type="list" allowBlank="1" showInputMessage="1" xr:uid="{72E5148D-C4D2-47E5-890C-2D2776A29E44}">
          <x14:formula1>
            <xm:f>'2026_VTR (nicht ändern)'!$A$2:$A$377</xm:f>
          </x14:formula1>
          <xm:sqref>C8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0E8BA7-4BEC-4349-82BA-E8460525F258}">
  <sheetPr>
    <tabColor rgb="FF92D050"/>
  </sheetPr>
  <dimension ref="A1:AR108"/>
  <sheetViews>
    <sheetView zoomScale="85" zoomScaleNormal="85" zoomScaleSheetLayoutView="40" zoomScalePageLayoutView="55" workbookViewId="0">
      <selection activeCell="D9" sqref="D9"/>
    </sheetView>
  </sheetViews>
  <sheetFormatPr baseColWidth="10" defaultColWidth="7.69921875" defaultRowHeight="13.8" x14ac:dyDescent="0.25"/>
  <cols>
    <col min="1" max="1" width="3.19921875" style="63" customWidth="1"/>
    <col min="2" max="2" width="11.59765625" style="63" customWidth="1"/>
    <col min="3" max="3" width="12.5" style="63" customWidth="1"/>
    <col min="4" max="4" width="10.19921875" style="63" customWidth="1"/>
    <col min="5" max="5" width="8.5" style="63" customWidth="1"/>
    <col min="6" max="6" width="10.8984375" style="63" bestFit="1" customWidth="1"/>
    <col min="7" max="7" width="10.09765625" style="63" customWidth="1"/>
    <col min="8" max="8" width="10.8984375" style="63" bestFit="1" customWidth="1"/>
    <col min="9" max="9" width="8.3984375" style="63" customWidth="1"/>
    <col min="10" max="10" width="10.8984375" style="63" bestFit="1" customWidth="1"/>
    <col min="11" max="11" width="9.09765625" style="63" customWidth="1"/>
    <col min="12" max="12" width="10.8984375" style="63" bestFit="1" customWidth="1"/>
    <col min="13" max="13" width="9" style="63" customWidth="1"/>
    <col min="14" max="14" width="10.8984375" style="63" bestFit="1" customWidth="1"/>
    <col min="15" max="15" width="8.59765625" style="63" customWidth="1"/>
    <col min="16" max="16" width="10.8984375" style="63" bestFit="1" customWidth="1"/>
    <col min="17" max="17" width="8.8984375" style="63" customWidth="1"/>
    <col min="18" max="18" width="10.8984375" style="63" bestFit="1" customWidth="1"/>
    <col min="19" max="19" width="10.59765625" style="63" bestFit="1" customWidth="1"/>
    <col min="20" max="20" width="14" style="63" bestFit="1" customWidth="1"/>
    <col min="21" max="21" width="5" style="63" bestFit="1" customWidth="1"/>
    <col min="22" max="22" width="22.59765625" style="63" customWidth="1"/>
    <col min="23" max="23" width="14" style="63" customWidth="1"/>
    <col min="24" max="24" width="8.69921875" style="63" customWidth="1"/>
    <col min="25" max="25" width="4.19921875" style="63" customWidth="1"/>
    <col min="26" max="26" width="22.59765625" style="63" customWidth="1"/>
    <col min="27" max="27" width="14" style="63" customWidth="1"/>
    <col min="28" max="28" width="6.69921875" style="63" customWidth="1"/>
    <col min="29" max="29" width="3.59765625" style="63" customWidth="1"/>
    <col min="30" max="30" width="22.59765625" style="63" customWidth="1"/>
    <col min="31" max="31" width="14" style="63" customWidth="1"/>
    <col min="32" max="32" width="6.69921875" style="63" customWidth="1"/>
    <col min="33" max="33" width="4.5" style="63" customWidth="1"/>
    <col min="34" max="34" width="9.765625E-2" style="63" hidden="1" customWidth="1"/>
    <col min="35" max="35" width="22.59765625" style="63" customWidth="1"/>
    <col min="36" max="36" width="14" style="63" customWidth="1"/>
    <col min="37" max="37" width="6.69921875" style="63" customWidth="1"/>
    <col min="38" max="38" width="5.19921875" style="63" customWidth="1"/>
    <col min="39" max="16384" width="7.69921875" style="63"/>
  </cols>
  <sheetData>
    <row r="1" spans="1:44" x14ac:dyDescent="0.25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62"/>
      <c r="V1" s="62"/>
      <c r="W1" s="62"/>
      <c r="X1" s="62"/>
      <c r="Y1" s="62"/>
      <c r="Z1" s="62"/>
      <c r="AA1" s="62"/>
      <c r="AB1" s="62"/>
      <c r="AC1" s="62"/>
      <c r="AD1" s="62"/>
      <c r="AE1" s="62"/>
      <c r="AF1" s="62"/>
      <c r="AG1" s="62"/>
      <c r="AH1" s="62"/>
      <c r="AI1" s="62"/>
      <c r="AJ1" s="62"/>
      <c r="AK1" s="62"/>
      <c r="AL1" s="62"/>
    </row>
    <row r="2" spans="1:44" ht="16.2" thickBot="1" x14ac:dyDescent="0.3">
      <c r="A2" s="5"/>
      <c r="B2" s="138" t="s">
        <v>35</v>
      </c>
      <c r="C2" s="136"/>
      <c r="D2" s="158">
        <f>Übersicht!B24</f>
        <v>46220</v>
      </c>
      <c r="E2" s="158"/>
      <c r="F2" s="135">
        <f>Übersicht!C8</f>
        <v>46023</v>
      </c>
      <c r="G2" s="136" t="s">
        <v>125</v>
      </c>
      <c r="H2" s="136"/>
      <c r="I2" s="136"/>
      <c r="J2" s="5"/>
      <c r="K2" s="5"/>
      <c r="L2" s="5"/>
      <c r="M2" s="5"/>
      <c r="N2" s="5"/>
      <c r="O2" s="5"/>
      <c r="P2" s="5"/>
      <c r="Q2" s="5"/>
      <c r="R2" s="139" t="s">
        <v>70</v>
      </c>
      <c r="S2" s="135">
        <f ca="1">Übersicht!I2</f>
        <v>45987</v>
      </c>
      <c r="T2" s="5"/>
      <c r="U2" s="62"/>
      <c r="V2" s="62"/>
      <c r="W2" s="62"/>
      <c r="X2" s="62"/>
      <c r="Y2" s="62"/>
      <c r="Z2" s="62"/>
      <c r="AA2" s="62"/>
      <c r="AB2" s="62"/>
      <c r="AC2" s="62"/>
      <c r="AD2" s="62"/>
      <c r="AE2" s="62"/>
      <c r="AF2" s="62"/>
      <c r="AG2" s="62"/>
      <c r="AH2" s="62"/>
      <c r="AI2" s="62"/>
      <c r="AJ2" s="62"/>
      <c r="AK2" s="62"/>
      <c r="AL2" s="62"/>
    </row>
    <row r="3" spans="1:44" ht="13.95" customHeight="1" x14ac:dyDescent="0.25">
      <c r="A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62"/>
      <c r="V3" s="169" t="s">
        <v>76</v>
      </c>
      <c r="W3" s="171" t="s">
        <v>71</v>
      </c>
      <c r="X3" s="172"/>
      <c r="Y3" s="62"/>
      <c r="Z3" s="169" t="s">
        <v>76</v>
      </c>
      <c r="AA3" s="171" t="s">
        <v>71</v>
      </c>
      <c r="AB3" s="172"/>
      <c r="AC3" s="62"/>
      <c r="AD3" s="169" t="s">
        <v>76</v>
      </c>
      <c r="AE3" s="171" t="s">
        <v>71</v>
      </c>
      <c r="AF3" s="172"/>
      <c r="AG3" s="62"/>
      <c r="AI3" s="169" t="s">
        <v>76</v>
      </c>
      <c r="AJ3" s="171" t="s">
        <v>71</v>
      </c>
      <c r="AK3" s="172"/>
      <c r="AL3" s="62"/>
    </row>
    <row r="4" spans="1:44" ht="14.4" thickBot="1" x14ac:dyDescent="0.3">
      <c r="A4" s="5"/>
      <c r="B4" s="136" t="s">
        <v>38</v>
      </c>
      <c r="C4" s="137">
        <f>Übersicht!E4</f>
        <v>0</v>
      </c>
      <c r="D4" s="136">
        <f>Übersicht!E5</f>
        <v>0</v>
      </c>
      <c r="E4" s="5"/>
      <c r="F4" s="5" t="s">
        <v>85</v>
      </c>
      <c r="G4" s="44" t="s">
        <v>71</v>
      </c>
      <c r="H4" s="107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62"/>
      <c r="V4" s="170"/>
      <c r="W4" s="173"/>
      <c r="X4" s="174"/>
      <c r="Y4" s="62"/>
      <c r="Z4" s="170"/>
      <c r="AA4" s="173"/>
      <c r="AB4" s="174"/>
      <c r="AC4" s="62"/>
      <c r="AD4" s="170"/>
      <c r="AE4" s="173"/>
      <c r="AF4" s="174"/>
      <c r="AG4" s="62"/>
      <c r="AI4" s="170"/>
      <c r="AJ4" s="173"/>
      <c r="AK4" s="174"/>
      <c r="AL4" s="62"/>
    </row>
    <row r="5" spans="1:44" ht="15" thickTop="1" thickBot="1" x14ac:dyDescent="0.3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62"/>
      <c r="V5" s="165" t="s">
        <v>73</v>
      </c>
      <c r="W5" s="165" t="s">
        <v>74</v>
      </c>
      <c r="X5" s="167" t="s">
        <v>42</v>
      </c>
      <c r="Y5" s="62"/>
      <c r="Z5" s="165" t="s">
        <v>73</v>
      </c>
      <c r="AA5" s="165" t="s">
        <v>74</v>
      </c>
      <c r="AB5" s="167" t="s">
        <v>42</v>
      </c>
      <c r="AC5" s="62"/>
      <c r="AD5" s="165" t="s">
        <v>73</v>
      </c>
      <c r="AE5" s="165" t="s">
        <v>74</v>
      </c>
      <c r="AF5" s="167" t="s">
        <v>42</v>
      </c>
      <c r="AG5" s="62"/>
      <c r="AI5" s="165" t="s">
        <v>73</v>
      </c>
      <c r="AJ5" s="165" t="s">
        <v>74</v>
      </c>
      <c r="AK5" s="167" t="s">
        <v>42</v>
      </c>
      <c r="AL5" s="62"/>
    </row>
    <row r="6" spans="1:44" s="64" customFormat="1" ht="14.4" thickBot="1" x14ac:dyDescent="0.3">
      <c r="A6" s="8"/>
      <c r="B6" s="161" t="s">
        <v>123</v>
      </c>
      <c r="C6" s="162"/>
      <c r="D6" s="162"/>
      <c r="E6" s="163"/>
      <c r="F6" s="152">
        <v>46023</v>
      </c>
      <c r="G6" s="153"/>
      <c r="H6" s="152">
        <v>46054</v>
      </c>
      <c r="I6" s="153"/>
      <c r="J6" s="152">
        <v>46082</v>
      </c>
      <c r="K6" s="153"/>
      <c r="L6" s="152">
        <v>46113</v>
      </c>
      <c r="M6" s="153"/>
      <c r="N6" s="152">
        <v>46143</v>
      </c>
      <c r="O6" s="153"/>
      <c r="P6" s="152">
        <v>46174</v>
      </c>
      <c r="Q6" s="153"/>
      <c r="R6" s="5"/>
      <c r="S6" s="5"/>
      <c r="T6" s="5"/>
      <c r="U6" s="62"/>
      <c r="V6" s="166"/>
      <c r="W6" s="166"/>
      <c r="X6" s="168"/>
      <c r="Y6" s="62"/>
      <c r="Z6" s="166"/>
      <c r="AA6" s="166"/>
      <c r="AB6" s="168"/>
      <c r="AC6" s="62"/>
      <c r="AD6" s="166"/>
      <c r="AE6" s="166"/>
      <c r="AF6" s="168"/>
      <c r="AG6" s="62"/>
      <c r="AH6" s="63"/>
      <c r="AI6" s="166"/>
      <c r="AJ6" s="166"/>
      <c r="AK6" s="168"/>
      <c r="AL6" s="62"/>
      <c r="AM6" s="63"/>
      <c r="AN6" s="63"/>
      <c r="AO6" s="63"/>
      <c r="AP6" s="63"/>
      <c r="AQ6" s="63"/>
      <c r="AR6" s="63"/>
    </row>
    <row r="7" spans="1:44" s="64" customFormat="1" ht="14.4" thickBot="1" x14ac:dyDescent="0.3">
      <c r="A7" s="8"/>
      <c r="B7" s="20" t="s">
        <v>0</v>
      </c>
      <c r="C7" s="30" t="s">
        <v>1</v>
      </c>
      <c r="D7" s="30" t="s">
        <v>34</v>
      </c>
      <c r="E7" s="21" t="s">
        <v>42</v>
      </c>
      <c r="F7" s="20" t="s">
        <v>36</v>
      </c>
      <c r="G7" s="14" t="s">
        <v>80</v>
      </c>
      <c r="H7" s="20" t="s">
        <v>36</v>
      </c>
      <c r="I7" s="14" t="s">
        <v>80</v>
      </c>
      <c r="J7" s="19" t="s">
        <v>36</v>
      </c>
      <c r="K7" s="21" t="s">
        <v>80</v>
      </c>
      <c r="L7" s="20" t="s">
        <v>36</v>
      </c>
      <c r="M7" s="14" t="s">
        <v>80</v>
      </c>
      <c r="N7" s="20" t="s">
        <v>36</v>
      </c>
      <c r="O7" s="14" t="s">
        <v>80</v>
      </c>
      <c r="P7" s="20" t="s">
        <v>36</v>
      </c>
      <c r="Q7" s="14" t="s">
        <v>80</v>
      </c>
      <c r="R7" s="5"/>
      <c r="S7" s="5"/>
      <c r="T7" s="5"/>
      <c r="U7" s="62"/>
      <c r="V7" s="49" t="s">
        <v>5</v>
      </c>
      <c r="W7" s="50"/>
      <c r="X7" s="60"/>
      <c r="Y7" s="62"/>
      <c r="Z7" s="49" t="s">
        <v>5</v>
      </c>
      <c r="AA7" s="50"/>
      <c r="AB7" s="60"/>
      <c r="AC7" s="62"/>
      <c r="AD7" s="49" t="s">
        <v>5</v>
      </c>
      <c r="AE7" s="50"/>
      <c r="AF7" s="60"/>
      <c r="AG7" s="62"/>
      <c r="AH7" s="63"/>
      <c r="AI7" s="49" t="s">
        <v>5</v>
      </c>
      <c r="AJ7" s="50"/>
      <c r="AK7" s="60"/>
      <c r="AL7" s="62"/>
      <c r="AM7" s="63"/>
      <c r="AN7" s="63"/>
      <c r="AO7" s="63"/>
      <c r="AP7" s="63"/>
      <c r="AQ7" s="63"/>
      <c r="AR7" s="63"/>
    </row>
    <row r="8" spans="1:44" x14ac:dyDescent="0.25">
      <c r="A8" s="5"/>
      <c r="B8" s="134"/>
      <c r="C8" s="47" t="s">
        <v>78</v>
      </c>
      <c r="D8" s="48"/>
      <c r="E8" s="57"/>
      <c r="F8" s="65" cm="1">
        <f t="array" ref="F8">SUMPRODUCT(
   ('2026_VTR (nicht ändern)'!$A$2:$A$378&gt;=MAX(DATE(YEAR($F$6),MONTH($F$6),1),$F$2)) *
   ('2026_VTR (nicht ändern)'!$A$2:$A$378&lt;=EOMONTH($F$6,0)) *
   INDEX('2026_VTR (nicht ändern)'!$E$2:$S$378,0,MATCH(C8,'2026_VTR (nicht ändern)'!$E$1:$S$1,0))
)</f>
        <v>0</v>
      </c>
      <c r="G8" s="58">
        <f>F8*E8</f>
        <v>0</v>
      </c>
      <c r="H8" s="65" cm="1">
        <f t="array" ref="H8">SUMPRODUCT(
   ('2026_VTR (nicht ändern)'!$A$2:$A$378&gt;=MAX(DATE(YEAR($H$6),MONTH($H$6),1),$F$2)) *
   ('2026_VTR (nicht ändern)'!$A$2:$A$378&lt;=EOMONTH($H$6,0)) *
   INDEX('2026_VTR (nicht ändern)'!$E$2:$S$378,0,MATCH(C8,'2026_VTR (nicht ändern)'!$E$1:$S$1,0))
)</f>
        <v>0</v>
      </c>
      <c r="I8" s="58">
        <f>H8*E$8</f>
        <v>0</v>
      </c>
      <c r="J8" s="65" cm="1">
        <f t="array" ref="J8">SUMPRODUCT(
   ('2026_VTR (nicht ändern)'!$A$2:$A$378&gt;=MAX(DATE(YEAR($J$6),MONTH($J$6),1),$F$2)) *
   ('2026_VTR (nicht ändern)'!$A$2:$A$378&lt;=EOMONTH($J$6,0)) *
   INDEX('2026_VTR (nicht ändern)'!$E$2:$S$378,0,MATCH($C8,'2026_VTR (nicht ändern)'!$E$1:$S$1,0))
)</f>
        <v>0</v>
      </c>
      <c r="K8" s="58">
        <f>J8*$E8</f>
        <v>0</v>
      </c>
      <c r="L8" s="65" cm="1">
        <f t="array" ref="L8">SUMPRODUCT(
   ('2026_VTR (nicht ändern)'!$A$2:$A$378&gt;=MAX(DATE(YEAR($L$6),MONTH($L$6),1),$F$2)) *
   ('2026_VTR (nicht ändern)'!$A$2:$A$378&lt;=EOMONTH($L$6,0)) *
   INDEX('2026_VTR (nicht ändern)'!$E$2:$S$378,0,MATCH($C8,'2026_VTR (nicht ändern)'!$E$1:$S$1,0))
)</f>
        <v>0</v>
      </c>
      <c r="M8" s="58">
        <f>L8*$E8</f>
        <v>0</v>
      </c>
      <c r="N8" s="65" cm="1">
        <f t="array" ref="N8">SUMPRODUCT(
   ('2026_VTR (nicht ändern)'!$A$2:$A$378&gt;=MAX(DATE(YEAR($N$6),MONTH($N$6),1),$F$2)) *
   ('2026_VTR (nicht ändern)'!$A$2:$A$378&lt;=EOMONTH($N$6,0)) *
   INDEX('2026_VTR (nicht ändern)'!$E$2:$S$378,0,MATCH($C8,'2026_VTR (nicht ändern)'!$E$1:$S$1,0))
)</f>
        <v>0</v>
      </c>
      <c r="O8" s="58">
        <f>N8*$E8</f>
        <v>0</v>
      </c>
      <c r="P8" s="65" cm="1">
        <f t="array" ref="P8">SUMPRODUCT(
   ('2026_VTR (nicht ändern)'!$A$2:$A$378 &gt;= MAX(DATE(YEAR($P$6),MONTH($P$6),1), $F$2)) *
   ('2026_VTR (nicht ändern)'!$A$2:$A$378 &lt; MIN(EOMONTH($P$6,0)+1, '2026_VTR (nicht ändern)'!$W$53)) *
   INDEX('2026_VTR (nicht ändern)'!$E$2:$S$378, 0, MATCH($C8, '2026_VTR (nicht ändern)'!$E$1:$S$1, 0))
)</f>
        <v>0</v>
      </c>
      <c r="Q8" s="58">
        <f>P8*$E8</f>
        <v>0</v>
      </c>
      <c r="R8" s="5"/>
      <c r="S8" s="5"/>
      <c r="T8" s="5"/>
      <c r="U8" s="62"/>
      <c r="V8" s="51"/>
      <c r="W8" s="52"/>
      <c r="X8" s="60"/>
      <c r="Y8" s="62"/>
      <c r="Z8" s="51"/>
      <c r="AA8" s="52"/>
      <c r="AB8" s="60"/>
      <c r="AC8" s="62"/>
      <c r="AD8" s="51"/>
      <c r="AE8" s="52"/>
      <c r="AF8" s="60"/>
      <c r="AG8" s="62"/>
      <c r="AI8" s="51"/>
      <c r="AJ8" s="52"/>
      <c r="AK8" s="60"/>
      <c r="AL8" s="62"/>
    </row>
    <row r="9" spans="1:44" x14ac:dyDescent="0.25">
      <c r="A9" s="5"/>
      <c r="B9" s="134"/>
      <c r="C9" s="47" t="s">
        <v>78</v>
      </c>
      <c r="D9" s="106"/>
      <c r="E9" s="57"/>
      <c r="F9" s="65" cm="1">
        <f t="array" ref="F9">SUMPRODUCT(
   ('2026_VTR (nicht ändern)'!$A$2:$A$378&gt;=MAX(DATE(YEAR($F$6),MONTH($F$6),1),$F$2)) *
   ('2026_VTR (nicht ändern)'!$A$2:$A$378&lt;=EOMONTH($F$6,0)) *
   INDEX('2026_VTR (nicht ändern)'!$E$2:$S$378,0,MATCH(C9,'2026_VTR (nicht ändern)'!$E$1:$S$1,0))
)</f>
        <v>0</v>
      </c>
      <c r="G9" s="58">
        <f t="shared" ref="G9:G26" si="0">F9*E9</f>
        <v>0</v>
      </c>
      <c r="H9" s="65" cm="1">
        <f t="array" ref="H9">SUMPRODUCT(
   ('2026_VTR (nicht ändern)'!$A$2:$A$378&gt;=MAX(DATE(YEAR($H$6),MONTH($H$6),1),$F$2)) *
   ('2026_VTR (nicht ändern)'!$A$2:$A$378&lt;=EOMONTH($H$6,0)) *
   INDEX('2026_VTR (nicht ändern)'!$E$2:$S$378,0,MATCH(C9,'2026_VTR (nicht ändern)'!$E$1:$S$1,0))
)</f>
        <v>0</v>
      </c>
      <c r="I9" s="58">
        <f t="shared" ref="I9:I26" si="1">H9*E9</f>
        <v>0</v>
      </c>
      <c r="J9" s="65" cm="1">
        <f t="array" ref="J9">SUMPRODUCT(
   ('2026_VTR (nicht ändern)'!$A$2:$A$378&gt;=MAX(DATE(YEAR($J$6),MONTH($J$6),1),$F$2)) *
   ('2026_VTR (nicht ändern)'!$A$2:$A$378&lt;=EOMONTH($J$6,0)) *
   INDEX('2026_VTR (nicht ändern)'!$E$2:$S$378,0,MATCH($C9,'2026_VTR (nicht ändern)'!$E$1:$S$1,0))
)</f>
        <v>0</v>
      </c>
      <c r="K9" s="58">
        <f t="shared" ref="K9:K26" si="2">J9*$E9</f>
        <v>0</v>
      </c>
      <c r="L9" s="65" cm="1">
        <f t="array" ref="L9">SUMPRODUCT(
   ('2026_VTR (nicht ändern)'!$A$2:$A$378&gt;=MAX(DATE(YEAR($L$6),MONTH($L$6),1),$F$2)) *
   ('2026_VTR (nicht ändern)'!$A$2:$A$378&lt;=EOMONTH($L$6,0)) *
   INDEX('2026_VTR (nicht ändern)'!$E$2:$S$378,0,MATCH($C9,'2026_VTR (nicht ändern)'!$E$1:$S$1,0))
)</f>
        <v>0</v>
      </c>
      <c r="M9" s="58">
        <f t="shared" ref="M9:M26" si="3">L9*$E9</f>
        <v>0</v>
      </c>
      <c r="N9" s="65" cm="1">
        <f t="array" ref="N9">SUMPRODUCT(
   ('2026_VTR (nicht ändern)'!$A$2:$A$378&gt;=MAX(DATE(YEAR($N$6),MONTH($N$6),1),$F$2)) *
   ('2026_VTR (nicht ändern)'!$A$2:$A$378&lt;=EOMONTH($N$6,0)) *
   INDEX('2026_VTR (nicht ändern)'!$E$2:$S$378,0,MATCH($C9,'2026_VTR (nicht ändern)'!$E$1:$S$1,0))
)</f>
        <v>0</v>
      </c>
      <c r="O9" s="58">
        <f t="shared" ref="O9:O26" si="4">N9*$E9</f>
        <v>0</v>
      </c>
      <c r="P9" s="65" cm="1">
        <f t="array" ref="P9">SUMPRODUCT(
   ('2026_VTR (nicht ändern)'!$A$2:$A$378 &gt;= MAX(DATE(YEAR($P$6),MONTH($P$6),1), $F$2)) *
   ('2026_VTR (nicht ändern)'!$A$2:$A$378 &lt; MIN(EOMONTH($P$6,0)+1, '2026_VTR (nicht ändern)'!$W$53)) *
   INDEX('2026_VTR (nicht ändern)'!$E$2:$S$378, 0, MATCH($C9, '2026_VTR (nicht ändern)'!$E$1:$S$1, 0))
)</f>
        <v>0</v>
      </c>
      <c r="Q9" s="58">
        <f t="shared" ref="Q9:Q26" si="5">P9*$E9</f>
        <v>0</v>
      </c>
      <c r="R9" s="5"/>
      <c r="S9" s="5"/>
      <c r="T9" s="5"/>
      <c r="U9" s="62"/>
      <c r="V9" s="51"/>
      <c r="W9" s="52"/>
      <c r="X9" s="60"/>
      <c r="Y9" s="62"/>
      <c r="Z9" s="51"/>
      <c r="AA9" s="52"/>
      <c r="AB9" s="60"/>
      <c r="AC9" s="62"/>
      <c r="AD9" s="51"/>
      <c r="AE9" s="52"/>
      <c r="AF9" s="60"/>
      <c r="AG9" s="62"/>
      <c r="AI9" s="51"/>
      <c r="AJ9" s="52"/>
      <c r="AK9" s="60"/>
      <c r="AL9" s="62"/>
    </row>
    <row r="10" spans="1:44" x14ac:dyDescent="0.25">
      <c r="A10" s="5"/>
      <c r="B10" s="134"/>
      <c r="C10" s="47" t="s">
        <v>78</v>
      </c>
      <c r="D10" s="106"/>
      <c r="E10" s="57"/>
      <c r="F10" s="65" cm="1">
        <f t="array" ref="F10">SUMPRODUCT(
   ('2026_VTR (nicht ändern)'!$A$2:$A$378&gt;=MAX(DATE(YEAR($F$6),MONTH($F$6),1),$F$2)) *
   ('2026_VTR (nicht ändern)'!$A$2:$A$378&lt;=EOMONTH($F$6,0)) *
   INDEX('2026_VTR (nicht ändern)'!$E$2:$S$378,0,MATCH(C10,'2026_VTR (nicht ändern)'!$E$1:$S$1,0))
)</f>
        <v>0</v>
      </c>
      <c r="G10" s="58">
        <f t="shared" si="0"/>
        <v>0</v>
      </c>
      <c r="H10" s="65" cm="1">
        <f t="array" ref="H10">SUMPRODUCT(
   ('2026_VTR (nicht ändern)'!$A$2:$A$378&gt;=MAX(DATE(YEAR($H$6),MONTH($H$6),1),$F$2)) *
   ('2026_VTR (nicht ändern)'!$A$2:$A$378&lt;=EOMONTH($H$6,0)) *
   INDEX('2026_VTR (nicht ändern)'!$E$2:$S$378,0,MATCH(C10,'2026_VTR (nicht ändern)'!$E$1:$S$1,0))
)</f>
        <v>0</v>
      </c>
      <c r="I10" s="58">
        <f t="shared" si="1"/>
        <v>0</v>
      </c>
      <c r="J10" s="65" cm="1">
        <f t="array" ref="J10">SUMPRODUCT(
   ('2026_VTR (nicht ändern)'!$A$2:$A$378&gt;=MAX(DATE(YEAR($J$6),MONTH($J$6),1),$F$2)) *
   ('2026_VTR (nicht ändern)'!$A$2:$A$378&lt;=EOMONTH($J$6,0)) *
   INDEX('2026_VTR (nicht ändern)'!$E$2:$S$378,0,MATCH($C10,'2026_VTR (nicht ändern)'!$E$1:$S$1,0))
)</f>
        <v>0</v>
      </c>
      <c r="K10" s="58">
        <f>J10*$E10</f>
        <v>0</v>
      </c>
      <c r="L10" s="65" cm="1">
        <f t="array" ref="L10">SUMPRODUCT(
   ('2026_VTR (nicht ändern)'!$A$2:$A$378&gt;=MAX(DATE(YEAR($L$6),MONTH($L$6),1),$F$2)) *
   ('2026_VTR (nicht ändern)'!$A$2:$A$378&lt;=EOMONTH($L$6,0)) *
   INDEX('2026_VTR (nicht ändern)'!$E$2:$S$378,0,MATCH($C10,'2026_VTR (nicht ändern)'!$E$1:$S$1,0))
)</f>
        <v>0</v>
      </c>
      <c r="M10" s="58">
        <f t="shared" si="3"/>
        <v>0</v>
      </c>
      <c r="N10" s="65" cm="1">
        <f t="array" ref="N10">SUMPRODUCT(
   ('2026_VTR (nicht ändern)'!$A$2:$A$378&gt;=MAX(DATE(YEAR($N$6),MONTH($N$6),1),$F$2)) *
   ('2026_VTR (nicht ändern)'!$A$2:$A$378&lt;=EOMONTH($N$6,0)) *
   INDEX('2026_VTR (nicht ändern)'!$E$2:$S$378,0,MATCH($C10,'2026_VTR (nicht ändern)'!$E$1:$S$1,0))
)</f>
        <v>0</v>
      </c>
      <c r="O10" s="58">
        <f t="shared" si="4"/>
        <v>0</v>
      </c>
      <c r="P10" s="65" cm="1">
        <f t="array" ref="P10">SUMPRODUCT(
   ('2026_VTR (nicht ändern)'!$A$2:$A$378 &gt;= MAX(DATE(YEAR($P$6),MONTH($P$6),1), $F$2)) *
   ('2026_VTR (nicht ändern)'!$A$2:$A$378 &lt; MIN(EOMONTH($P$6,0)+1, '2026_VTR (nicht ändern)'!$W$53)) *
   INDEX('2026_VTR (nicht ändern)'!$E$2:$S$378, 0, MATCH($C10, '2026_VTR (nicht ändern)'!$E$1:$S$1, 0))
)</f>
        <v>0</v>
      </c>
      <c r="Q10" s="58">
        <f t="shared" si="5"/>
        <v>0</v>
      </c>
      <c r="R10" s="5"/>
      <c r="S10" s="5"/>
      <c r="T10" s="5"/>
      <c r="U10" s="62"/>
      <c r="V10" s="51"/>
      <c r="W10" s="52"/>
      <c r="X10" s="60"/>
      <c r="Y10" s="62"/>
      <c r="Z10" s="51"/>
      <c r="AA10" s="52"/>
      <c r="AB10" s="60"/>
      <c r="AC10" s="62"/>
      <c r="AD10" s="51"/>
      <c r="AE10" s="52"/>
      <c r="AF10" s="60"/>
      <c r="AG10" s="62"/>
      <c r="AI10" s="51"/>
      <c r="AJ10" s="52"/>
      <c r="AK10" s="60"/>
      <c r="AL10" s="62"/>
    </row>
    <row r="11" spans="1:44" x14ac:dyDescent="0.25">
      <c r="A11" s="5"/>
      <c r="B11" s="134"/>
      <c r="C11" s="47" t="s">
        <v>78</v>
      </c>
      <c r="D11" s="106"/>
      <c r="E11" s="57"/>
      <c r="F11" s="65" cm="1">
        <f t="array" ref="F11">SUMPRODUCT(
   ('2026_VTR (nicht ändern)'!$A$2:$A$378&gt;=MAX(DATE(YEAR($F$6),MONTH($F$6),1),$F$2)) *
   ('2026_VTR (nicht ändern)'!$A$2:$A$378&lt;=EOMONTH($F$6,0)) *
   INDEX('2026_VTR (nicht ändern)'!$E$2:$S$378,0,MATCH(C11,'2026_VTR (nicht ändern)'!$E$1:$S$1,0))
)</f>
        <v>0</v>
      </c>
      <c r="G11" s="58">
        <f t="shared" si="0"/>
        <v>0</v>
      </c>
      <c r="H11" s="65" cm="1">
        <f t="array" ref="H11">SUMPRODUCT(
   ('2026_VTR (nicht ändern)'!$A$2:$A$378&gt;=MAX(DATE(YEAR($H$6),MONTH($H$6),1),$F$2)) *
   ('2026_VTR (nicht ändern)'!$A$2:$A$378&lt;=EOMONTH($H$6,0)) *
   INDEX('2026_VTR (nicht ändern)'!$E$2:$S$378,0,MATCH(C11,'2026_VTR (nicht ändern)'!$E$1:$S$1,0))
)</f>
        <v>0</v>
      </c>
      <c r="I11" s="58">
        <f t="shared" si="1"/>
        <v>0</v>
      </c>
      <c r="J11" s="65" cm="1">
        <f t="array" ref="J11">SUMPRODUCT(
   ('2026_VTR (nicht ändern)'!$A$2:$A$378&gt;=MAX(DATE(YEAR($J$6),MONTH($J$6),1),$F$2)) *
   ('2026_VTR (nicht ändern)'!$A$2:$A$378&lt;=EOMONTH($J$6,0)) *
   INDEX('2026_VTR (nicht ändern)'!$E$2:$S$378,0,MATCH($C11,'2026_VTR (nicht ändern)'!$E$1:$S$1,0))
)</f>
        <v>0</v>
      </c>
      <c r="K11" s="58">
        <f t="shared" si="2"/>
        <v>0</v>
      </c>
      <c r="L11" s="65" cm="1">
        <f t="array" ref="L11">SUMPRODUCT(
   ('2026_VTR (nicht ändern)'!$A$2:$A$378&gt;=MAX(DATE(YEAR($L$6),MONTH($L$6),1),$F$2)) *
   ('2026_VTR (nicht ändern)'!$A$2:$A$378&lt;=EOMONTH($L$6,0)) *
   INDEX('2026_VTR (nicht ändern)'!$E$2:$S$378,0,MATCH($C11,'2026_VTR (nicht ändern)'!$E$1:$S$1,0))
)</f>
        <v>0</v>
      </c>
      <c r="M11" s="58">
        <f t="shared" si="3"/>
        <v>0</v>
      </c>
      <c r="N11" s="65" cm="1">
        <f t="array" ref="N11">SUMPRODUCT(
   ('2026_VTR (nicht ändern)'!$A$2:$A$378&gt;=MAX(DATE(YEAR($N$6),MONTH($N$6),1),$F$2)) *
   ('2026_VTR (nicht ändern)'!$A$2:$A$378&lt;=EOMONTH($N$6,0)) *
   INDEX('2026_VTR (nicht ändern)'!$E$2:$S$378,0,MATCH($C11,'2026_VTR (nicht ändern)'!$E$1:$S$1,0))
)</f>
        <v>0</v>
      </c>
      <c r="O11" s="58">
        <f t="shared" si="4"/>
        <v>0</v>
      </c>
      <c r="P11" s="65" cm="1">
        <f t="array" ref="P11">SUMPRODUCT(
   ('2026_VTR (nicht ändern)'!$A$2:$A$378 &gt;= MAX(DATE(YEAR($P$6),MONTH($P$6),1), $F$2)) *
   ('2026_VTR (nicht ändern)'!$A$2:$A$378 &lt; MIN(EOMONTH($P$6,0)+1, '2026_VTR (nicht ändern)'!$W$53)) *
   INDEX('2026_VTR (nicht ändern)'!$E$2:$S$378, 0, MATCH($C11, '2026_VTR (nicht ändern)'!$E$1:$S$1, 0))
)</f>
        <v>0</v>
      </c>
      <c r="Q11" s="58">
        <f t="shared" si="5"/>
        <v>0</v>
      </c>
      <c r="R11" s="5"/>
      <c r="S11" s="5"/>
      <c r="T11" s="5"/>
      <c r="U11" s="62"/>
      <c r="V11" s="51"/>
      <c r="W11" s="52"/>
      <c r="X11" s="60"/>
      <c r="Y11" s="62"/>
      <c r="Z11" s="51"/>
      <c r="AA11" s="52"/>
      <c r="AB11" s="60"/>
      <c r="AC11" s="62"/>
      <c r="AD11" s="51"/>
      <c r="AE11" s="52"/>
      <c r="AF11" s="60"/>
      <c r="AG11" s="62"/>
      <c r="AI11" s="51"/>
      <c r="AJ11" s="52"/>
      <c r="AK11" s="60"/>
      <c r="AL11" s="62"/>
    </row>
    <row r="12" spans="1:44" x14ac:dyDescent="0.25">
      <c r="A12" s="5"/>
      <c r="B12" s="134"/>
      <c r="C12" s="47" t="s">
        <v>78</v>
      </c>
      <c r="D12" s="106"/>
      <c r="E12" s="57"/>
      <c r="F12" s="65" cm="1">
        <f t="array" ref="F12">SUMPRODUCT(
   ('2026_VTR (nicht ändern)'!$A$2:$A$378&gt;=MAX(DATE(YEAR($F$6),MONTH($F$6),1),$F$2)) *
   ('2026_VTR (nicht ändern)'!$A$2:$A$378&lt;=EOMONTH($F$6,0)) *
   INDEX('2026_VTR (nicht ändern)'!$E$2:$S$378,0,MATCH(C12,'2026_VTR (nicht ändern)'!$E$1:$S$1,0))
)</f>
        <v>0</v>
      </c>
      <c r="G12" s="58">
        <f t="shared" si="0"/>
        <v>0</v>
      </c>
      <c r="H12" s="65" cm="1">
        <f t="array" ref="H12">SUMPRODUCT(
   ('2026_VTR (nicht ändern)'!$A$2:$A$378&gt;=MAX(DATE(YEAR($H$6),MONTH($H$6),1),$F$2)) *
   ('2026_VTR (nicht ändern)'!$A$2:$A$378&lt;=EOMONTH($H$6,0)) *
   INDEX('2026_VTR (nicht ändern)'!$E$2:$S$378,0,MATCH(C12,'2026_VTR (nicht ändern)'!$E$1:$S$1,0))
)</f>
        <v>0</v>
      </c>
      <c r="I12" s="58">
        <f t="shared" si="1"/>
        <v>0</v>
      </c>
      <c r="J12" s="65" cm="1">
        <f t="array" ref="J12">SUMPRODUCT(
   ('2026_VTR (nicht ändern)'!$A$2:$A$378&gt;=MAX(DATE(YEAR($J$6),MONTH($J$6),1),$F$2)) *
   ('2026_VTR (nicht ändern)'!$A$2:$A$378&lt;=EOMONTH($J$6,0)) *
   INDEX('2026_VTR (nicht ändern)'!$E$2:$S$378,0,MATCH($C12,'2026_VTR (nicht ändern)'!$E$1:$S$1,0))
)</f>
        <v>0</v>
      </c>
      <c r="K12" s="58">
        <f t="shared" si="2"/>
        <v>0</v>
      </c>
      <c r="L12" s="65" cm="1">
        <f t="array" ref="L12">SUMPRODUCT(
   ('2026_VTR (nicht ändern)'!$A$2:$A$378&gt;=MAX(DATE(YEAR($L$6),MONTH($L$6),1),$F$2)) *
   ('2026_VTR (nicht ändern)'!$A$2:$A$378&lt;=EOMONTH($L$6,0)) *
   INDEX('2026_VTR (nicht ändern)'!$E$2:$S$378,0,MATCH($C12,'2026_VTR (nicht ändern)'!$E$1:$S$1,0))
)</f>
        <v>0</v>
      </c>
      <c r="M12" s="58">
        <f t="shared" si="3"/>
        <v>0</v>
      </c>
      <c r="N12" s="65" cm="1">
        <f t="array" ref="N12">SUMPRODUCT(
   ('2026_VTR (nicht ändern)'!$A$2:$A$378&gt;=MAX(DATE(YEAR($N$6),MONTH($N$6),1),$F$2)) *
   ('2026_VTR (nicht ändern)'!$A$2:$A$378&lt;=EOMONTH($N$6,0)) *
   INDEX('2026_VTR (nicht ändern)'!$E$2:$S$378,0,MATCH($C12,'2026_VTR (nicht ändern)'!$E$1:$S$1,0))
)</f>
        <v>0</v>
      </c>
      <c r="O12" s="58">
        <f t="shared" si="4"/>
        <v>0</v>
      </c>
      <c r="P12" s="65" cm="1">
        <f t="array" ref="P12">SUMPRODUCT(
   ('2026_VTR (nicht ändern)'!$A$2:$A$378 &gt;= MAX(DATE(YEAR($P$6),MONTH($P$6),1), $F$2)) *
   ('2026_VTR (nicht ändern)'!$A$2:$A$378 &lt; MIN(EOMONTH($P$6,0)+1, '2026_VTR (nicht ändern)'!$W$53)) *
   INDEX('2026_VTR (nicht ändern)'!$E$2:$S$378, 0, MATCH($C12, '2026_VTR (nicht ändern)'!$E$1:$S$1, 0))
)</f>
        <v>0</v>
      </c>
      <c r="Q12" s="58">
        <f t="shared" si="5"/>
        <v>0</v>
      </c>
      <c r="R12" s="5"/>
      <c r="S12" s="5"/>
      <c r="T12" s="5"/>
      <c r="U12" s="62"/>
      <c r="V12" s="51"/>
      <c r="W12" s="52"/>
      <c r="X12" s="60"/>
      <c r="Y12" s="62"/>
      <c r="Z12" s="51"/>
      <c r="AA12" s="52"/>
      <c r="AB12" s="60"/>
      <c r="AC12" s="62"/>
      <c r="AD12" s="51"/>
      <c r="AE12" s="52"/>
      <c r="AF12" s="60"/>
      <c r="AG12" s="62"/>
      <c r="AI12" s="51"/>
      <c r="AJ12" s="52"/>
      <c r="AK12" s="60"/>
      <c r="AL12" s="62"/>
    </row>
    <row r="13" spans="1:44" x14ac:dyDescent="0.25">
      <c r="A13" s="5"/>
      <c r="B13" s="134"/>
      <c r="C13" s="47" t="s">
        <v>78</v>
      </c>
      <c r="D13" s="106"/>
      <c r="E13" s="57"/>
      <c r="F13" s="65" cm="1">
        <f t="array" ref="F13">SUMPRODUCT(
   ('2026_VTR (nicht ändern)'!$A$2:$A$378&gt;=MAX(DATE(YEAR($F$6),MONTH($F$6),1),$F$2)) *
   ('2026_VTR (nicht ändern)'!$A$2:$A$378&lt;=EOMONTH($F$6,0)) *
   INDEX('2026_VTR (nicht ändern)'!$E$2:$S$378,0,MATCH(C13,'2026_VTR (nicht ändern)'!$E$1:$S$1,0))
)</f>
        <v>0</v>
      </c>
      <c r="G13" s="58">
        <f t="shared" si="0"/>
        <v>0</v>
      </c>
      <c r="H13" s="65" cm="1">
        <f t="array" ref="H13">SUMPRODUCT(
   ('2026_VTR (nicht ändern)'!$A$2:$A$378&gt;=MAX(DATE(YEAR($H$6),MONTH($H$6),1),$F$2)) *
   ('2026_VTR (nicht ändern)'!$A$2:$A$378&lt;=EOMONTH($H$6,0)) *
   INDEX('2026_VTR (nicht ändern)'!$E$2:$S$378,0,MATCH(C13,'2026_VTR (nicht ändern)'!$E$1:$S$1,0))
)</f>
        <v>0</v>
      </c>
      <c r="I13" s="58">
        <f t="shared" si="1"/>
        <v>0</v>
      </c>
      <c r="J13" s="65" cm="1">
        <f t="array" ref="J13">SUMPRODUCT(
   ('2026_VTR (nicht ändern)'!$A$2:$A$378&gt;=MAX(DATE(YEAR($J$6),MONTH($J$6),1),$F$2)) *
   ('2026_VTR (nicht ändern)'!$A$2:$A$378&lt;=EOMONTH($J$6,0)) *
   INDEX('2026_VTR (nicht ändern)'!$E$2:$S$378,0,MATCH($C13,'2026_VTR (nicht ändern)'!$E$1:$S$1,0))
)</f>
        <v>0</v>
      </c>
      <c r="K13" s="58">
        <f t="shared" si="2"/>
        <v>0</v>
      </c>
      <c r="L13" s="65" cm="1">
        <f t="array" ref="L13">SUMPRODUCT(
   ('2026_VTR (nicht ändern)'!$A$2:$A$378&gt;=MAX(DATE(YEAR($L$6),MONTH($L$6),1),$F$2)) *
   ('2026_VTR (nicht ändern)'!$A$2:$A$378&lt;=EOMONTH($L$6,0)) *
   INDEX('2026_VTR (nicht ändern)'!$E$2:$S$378,0,MATCH($C13,'2026_VTR (nicht ändern)'!$E$1:$S$1,0))
)</f>
        <v>0</v>
      </c>
      <c r="M13" s="58">
        <f t="shared" si="3"/>
        <v>0</v>
      </c>
      <c r="N13" s="65" cm="1">
        <f t="array" ref="N13">SUMPRODUCT(
   ('2026_VTR (nicht ändern)'!$A$2:$A$378&gt;=MAX(DATE(YEAR($N$6),MONTH($N$6),1),$F$2)) *
   ('2026_VTR (nicht ändern)'!$A$2:$A$378&lt;=EOMONTH($N$6,0)) *
   INDEX('2026_VTR (nicht ändern)'!$E$2:$S$378,0,MATCH($C13,'2026_VTR (nicht ändern)'!$E$1:$S$1,0))
)</f>
        <v>0</v>
      </c>
      <c r="O13" s="58">
        <f t="shared" si="4"/>
        <v>0</v>
      </c>
      <c r="P13" s="65" cm="1">
        <f t="array" ref="P13">SUMPRODUCT(
   ('2026_VTR (nicht ändern)'!$A$2:$A$378 &gt;= MAX(DATE(YEAR($P$6),MONTH($P$6),1), $F$2)) *
   ('2026_VTR (nicht ändern)'!$A$2:$A$378 &lt; MIN(EOMONTH($P$6,0)+1, '2026_VTR (nicht ändern)'!$W$53)) *
   INDEX('2026_VTR (nicht ändern)'!$E$2:$S$378, 0, MATCH($C13, '2026_VTR (nicht ändern)'!$E$1:$S$1, 0))
)</f>
        <v>0</v>
      </c>
      <c r="Q13" s="58">
        <f t="shared" si="5"/>
        <v>0</v>
      </c>
      <c r="R13" s="5"/>
      <c r="S13" s="5"/>
      <c r="T13" s="5"/>
      <c r="U13" s="62"/>
      <c r="V13" s="51"/>
      <c r="W13" s="52"/>
      <c r="X13" s="60"/>
      <c r="Y13" s="62"/>
      <c r="Z13" s="51"/>
      <c r="AA13" s="52"/>
      <c r="AB13" s="60"/>
      <c r="AC13" s="62"/>
      <c r="AD13" s="51"/>
      <c r="AE13" s="52"/>
      <c r="AF13" s="60"/>
      <c r="AG13" s="62"/>
      <c r="AI13" s="51"/>
      <c r="AJ13" s="52"/>
      <c r="AK13" s="60"/>
      <c r="AL13" s="62"/>
    </row>
    <row r="14" spans="1:44" x14ac:dyDescent="0.25">
      <c r="A14" s="5"/>
      <c r="B14" s="134"/>
      <c r="C14" s="47" t="s">
        <v>78</v>
      </c>
      <c r="D14" s="106"/>
      <c r="E14" s="57"/>
      <c r="F14" s="65" cm="1">
        <f t="array" ref="F14">SUMPRODUCT(
   ('2026_VTR (nicht ändern)'!$A$2:$A$378&gt;=MAX(DATE(YEAR($F$6),MONTH($F$6),1),$F$2)) *
   ('2026_VTR (nicht ändern)'!$A$2:$A$378&lt;=EOMONTH($F$6,0)) *
   INDEX('2026_VTR (nicht ändern)'!$E$2:$S$378,0,MATCH(C14,'2026_VTR (nicht ändern)'!$E$1:$S$1,0))
)</f>
        <v>0</v>
      </c>
      <c r="G14" s="58">
        <f t="shared" si="0"/>
        <v>0</v>
      </c>
      <c r="H14" s="65" cm="1">
        <f t="array" ref="H14">SUMPRODUCT(
   ('2026_VTR (nicht ändern)'!$A$2:$A$378&gt;=MAX(DATE(YEAR($H$6),MONTH($H$6),1),$F$2)) *
   ('2026_VTR (nicht ändern)'!$A$2:$A$378&lt;=EOMONTH($H$6,0)) *
   INDEX('2026_VTR (nicht ändern)'!$E$2:$S$378,0,MATCH(C14,'2026_VTR (nicht ändern)'!$E$1:$S$1,0))
)</f>
        <v>0</v>
      </c>
      <c r="I14" s="58">
        <f t="shared" si="1"/>
        <v>0</v>
      </c>
      <c r="J14" s="65" cm="1">
        <f t="array" ref="J14">SUMPRODUCT(
   ('2026_VTR (nicht ändern)'!$A$2:$A$378&gt;=MAX(DATE(YEAR($J$6),MONTH($J$6),1),$F$2)) *
   ('2026_VTR (nicht ändern)'!$A$2:$A$378&lt;=EOMONTH($J$6,0)) *
   INDEX('2026_VTR (nicht ändern)'!$E$2:$S$378,0,MATCH($C14,'2026_VTR (nicht ändern)'!$E$1:$S$1,0))
)</f>
        <v>0</v>
      </c>
      <c r="K14" s="58">
        <f t="shared" si="2"/>
        <v>0</v>
      </c>
      <c r="L14" s="65" cm="1">
        <f t="array" ref="L14">SUMPRODUCT(
   ('2026_VTR (nicht ändern)'!$A$2:$A$378&gt;=MAX(DATE(YEAR($L$6),MONTH($L$6),1),$F$2)) *
   ('2026_VTR (nicht ändern)'!$A$2:$A$378&lt;=EOMONTH($L$6,0)) *
   INDEX('2026_VTR (nicht ändern)'!$E$2:$S$378,0,MATCH($C14,'2026_VTR (nicht ändern)'!$E$1:$S$1,0))
)</f>
        <v>0</v>
      </c>
      <c r="M14" s="58">
        <f t="shared" si="3"/>
        <v>0</v>
      </c>
      <c r="N14" s="65" cm="1">
        <f t="array" ref="N14">SUMPRODUCT(
   ('2026_VTR (nicht ändern)'!$A$2:$A$378&gt;=MAX(DATE(YEAR($N$6),MONTH($N$6),1),$F$2)) *
   ('2026_VTR (nicht ändern)'!$A$2:$A$378&lt;=EOMONTH($N$6,0)) *
   INDEX('2026_VTR (nicht ändern)'!$E$2:$S$378,0,MATCH($C14,'2026_VTR (nicht ändern)'!$E$1:$S$1,0))
)</f>
        <v>0</v>
      </c>
      <c r="O14" s="58">
        <f t="shared" si="4"/>
        <v>0</v>
      </c>
      <c r="P14" s="65" cm="1">
        <f t="array" ref="P14">SUMPRODUCT(
   ('2026_VTR (nicht ändern)'!$A$2:$A$378 &gt;= MAX(DATE(YEAR($P$6),MONTH($P$6),1), $F$2)) *
   ('2026_VTR (nicht ändern)'!$A$2:$A$378 &lt; MIN(EOMONTH($P$6,0)+1, '2026_VTR (nicht ändern)'!$W$53)) *
   INDEX('2026_VTR (nicht ändern)'!$E$2:$S$378, 0, MATCH($C14, '2026_VTR (nicht ändern)'!$E$1:$S$1, 0))
)</f>
        <v>0</v>
      </c>
      <c r="Q14" s="58">
        <f t="shared" si="5"/>
        <v>0</v>
      </c>
      <c r="R14" s="5"/>
      <c r="S14" s="5"/>
      <c r="T14" s="5"/>
      <c r="U14" s="62"/>
      <c r="V14" s="51"/>
      <c r="W14" s="52"/>
      <c r="X14" s="60"/>
      <c r="Y14" s="62"/>
      <c r="Z14" s="51"/>
      <c r="AA14" s="52"/>
      <c r="AB14" s="60"/>
      <c r="AC14" s="62"/>
      <c r="AD14" s="51"/>
      <c r="AE14" s="52"/>
      <c r="AF14" s="60"/>
      <c r="AG14" s="62"/>
      <c r="AI14" s="51"/>
      <c r="AJ14" s="52"/>
      <c r="AK14" s="60"/>
      <c r="AL14" s="62"/>
    </row>
    <row r="15" spans="1:44" x14ac:dyDescent="0.25">
      <c r="A15" s="5"/>
      <c r="B15" s="134"/>
      <c r="C15" s="47" t="s">
        <v>78</v>
      </c>
      <c r="D15" s="106"/>
      <c r="E15" s="57"/>
      <c r="F15" s="65" cm="1">
        <f t="array" ref="F15">SUMPRODUCT(
   ('2026_VTR (nicht ändern)'!$A$2:$A$378&gt;=MAX(DATE(YEAR($F$6),MONTH($F$6),1),$F$2)) *
   ('2026_VTR (nicht ändern)'!$A$2:$A$378&lt;=EOMONTH($F$6,0)) *
   INDEX('2026_VTR (nicht ändern)'!$E$2:$S$378,0,MATCH(C15,'2026_VTR (nicht ändern)'!$E$1:$S$1,0))
)</f>
        <v>0</v>
      </c>
      <c r="G15" s="58">
        <f t="shared" si="0"/>
        <v>0</v>
      </c>
      <c r="H15" s="65" cm="1">
        <f t="array" ref="H15">SUMPRODUCT(
   ('2026_VTR (nicht ändern)'!$A$2:$A$378&gt;=MAX(DATE(YEAR($H$6),MONTH($H$6),1),$F$2)) *
   ('2026_VTR (nicht ändern)'!$A$2:$A$378&lt;=EOMONTH($H$6,0)) *
   INDEX('2026_VTR (nicht ändern)'!$E$2:$S$378,0,MATCH(C15,'2026_VTR (nicht ändern)'!$E$1:$S$1,0))
)</f>
        <v>0</v>
      </c>
      <c r="I15" s="58">
        <f t="shared" si="1"/>
        <v>0</v>
      </c>
      <c r="J15" s="65" cm="1">
        <f t="array" ref="J15">SUMPRODUCT(
   ('2026_VTR (nicht ändern)'!$A$2:$A$378&gt;=MAX(DATE(YEAR($J$6),MONTH($J$6),1),$F$2)) *
   ('2026_VTR (nicht ändern)'!$A$2:$A$378&lt;=EOMONTH($J$6,0)) *
   INDEX('2026_VTR (nicht ändern)'!$E$2:$S$378,0,MATCH($C15,'2026_VTR (nicht ändern)'!$E$1:$S$1,0))
)</f>
        <v>0</v>
      </c>
      <c r="K15" s="58">
        <f t="shared" si="2"/>
        <v>0</v>
      </c>
      <c r="L15" s="65" cm="1">
        <f t="array" ref="L15">SUMPRODUCT(
   ('2026_VTR (nicht ändern)'!$A$2:$A$378&gt;=MAX(DATE(YEAR($L$6),MONTH($L$6),1),$F$2)) *
   ('2026_VTR (nicht ändern)'!$A$2:$A$378&lt;=EOMONTH($L$6,0)) *
   INDEX('2026_VTR (nicht ändern)'!$E$2:$S$378,0,MATCH($C15,'2026_VTR (nicht ändern)'!$E$1:$S$1,0))
)</f>
        <v>0</v>
      </c>
      <c r="M15" s="58">
        <f t="shared" si="3"/>
        <v>0</v>
      </c>
      <c r="N15" s="65" cm="1">
        <f t="array" ref="N15">SUMPRODUCT(
   ('2026_VTR (nicht ändern)'!$A$2:$A$378&gt;=MAX(DATE(YEAR($N$6),MONTH($N$6),1),$F$2)) *
   ('2026_VTR (nicht ändern)'!$A$2:$A$378&lt;=EOMONTH($N$6,0)) *
   INDEX('2026_VTR (nicht ändern)'!$E$2:$S$378,0,MATCH($C15,'2026_VTR (nicht ändern)'!$E$1:$S$1,0))
)</f>
        <v>0</v>
      </c>
      <c r="O15" s="58">
        <f t="shared" si="4"/>
        <v>0</v>
      </c>
      <c r="P15" s="65" cm="1">
        <f t="array" ref="P15">SUMPRODUCT(
   ('2026_VTR (nicht ändern)'!$A$2:$A$378 &gt;= MAX(DATE(YEAR($P$6),MONTH($P$6),1), $F$2)) *
   ('2026_VTR (nicht ändern)'!$A$2:$A$378 &lt; MIN(EOMONTH($P$6,0)+1, '2026_VTR (nicht ändern)'!$W$53)) *
   INDEX('2026_VTR (nicht ändern)'!$E$2:$S$378, 0, MATCH($C15, '2026_VTR (nicht ändern)'!$E$1:$S$1, 0))
)</f>
        <v>0</v>
      </c>
      <c r="Q15" s="58">
        <f t="shared" si="5"/>
        <v>0</v>
      </c>
      <c r="R15" s="5"/>
      <c r="S15" s="5"/>
      <c r="T15" s="5"/>
      <c r="U15" s="62"/>
      <c r="V15" s="51"/>
      <c r="W15" s="52"/>
      <c r="X15" s="60"/>
      <c r="Y15" s="62"/>
      <c r="Z15" s="51"/>
      <c r="AA15" s="52"/>
      <c r="AB15" s="60"/>
      <c r="AC15" s="62"/>
      <c r="AD15" s="51"/>
      <c r="AE15" s="52"/>
      <c r="AF15" s="60"/>
      <c r="AG15" s="62"/>
      <c r="AI15" s="51"/>
      <c r="AJ15" s="52"/>
      <c r="AK15" s="60"/>
      <c r="AL15" s="62"/>
    </row>
    <row r="16" spans="1:44" x14ac:dyDescent="0.25">
      <c r="A16" s="5"/>
      <c r="B16" s="134"/>
      <c r="C16" s="47" t="s">
        <v>78</v>
      </c>
      <c r="D16" s="106"/>
      <c r="E16" s="57"/>
      <c r="F16" s="65" cm="1">
        <f t="array" ref="F16">SUMPRODUCT(
   ('2026_VTR (nicht ändern)'!$A$2:$A$378&gt;=MAX(DATE(YEAR($F$6),MONTH($F$6),1),$F$2)) *
   ('2026_VTR (nicht ändern)'!$A$2:$A$378&lt;=EOMONTH($F$6,0)) *
   INDEX('2026_VTR (nicht ändern)'!$E$2:$S$378,0,MATCH(C16,'2026_VTR (nicht ändern)'!$E$1:$S$1,0))
)</f>
        <v>0</v>
      </c>
      <c r="G16" s="58">
        <f t="shared" si="0"/>
        <v>0</v>
      </c>
      <c r="H16" s="65" cm="1">
        <f t="array" ref="H16">SUMPRODUCT(
   ('2026_VTR (nicht ändern)'!$A$2:$A$378&gt;=MAX(DATE(YEAR($H$6),MONTH($H$6),1),$F$2)) *
   ('2026_VTR (nicht ändern)'!$A$2:$A$378&lt;=EOMONTH($H$6,0)) *
   INDEX('2026_VTR (nicht ändern)'!$E$2:$S$378,0,MATCH(C16,'2026_VTR (nicht ändern)'!$E$1:$S$1,0))
)</f>
        <v>0</v>
      </c>
      <c r="I16" s="58">
        <f t="shared" si="1"/>
        <v>0</v>
      </c>
      <c r="J16" s="65" cm="1">
        <f t="array" ref="J16">SUMPRODUCT(
   ('2026_VTR (nicht ändern)'!$A$2:$A$378&gt;=MAX(DATE(YEAR($J$6),MONTH($J$6),1),$F$2)) *
   ('2026_VTR (nicht ändern)'!$A$2:$A$378&lt;=EOMONTH($J$6,0)) *
   INDEX('2026_VTR (nicht ändern)'!$E$2:$S$378,0,MATCH($C16,'2026_VTR (nicht ändern)'!$E$1:$S$1,0))
)</f>
        <v>0</v>
      </c>
      <c r="K16" s="58">
        <f t="shared" si="2"/>
        <v>0</v>
      </c>
      <c r="L16" s="65" cm="1">
        <f t="array" ref="L16">SUMPRODUCT(
   ('2026_VTR (nicht ändern)'!$A$2:$A$378&gt;=MAX(DATE(YEAR($L$6),MONTH($L$6),1),$F$2)) *
   ('2026_VTR (nicht ändern)'!$A$2:$A$378&lt;=EOMONTH($L$6,0)) *
   INDEX('2026_VTR (nicht ändern)'!$E$2:$S$378,0,MATCH($C16,'2026_VTR (nicht ändern)'!$E$1:$S$1,0))
)</f>
        <v>0</v>
      </c>
      <c r="M16" s="58">
        <f t="shared" si="3"/>
        <v>0</v>
      </c>
      <c r="N16" s="65" cm="1">
        <f t="array" ref="N16">SUMPRODUCT(
   ('2026_VTR (nicht ändern)'!$A$2:$A$378&gt;=MAX(DATE(YEAR($N$6),MONTH($N$6),1),$F$2)) *
   ('2026_VTR (nicht ändern)'!$A$2:$A$378&lt;=EOMONTH($N$6,0)) *
   INDEX('2026_VTR (nicht ändern)'!$E$2:$S$378,0,MATCH($C16,'2026_VTR (nicht ändern)'!$E$1:$S$1,0))
)</f>
        <v>0</v>
      </c>
      <c r="O16" s="58">
        <f t="shared" si="4"/>
        <v>0</v>
      </c>
      <c r="P16" s="65" cm="1">
        <f t="array" ref="P16">SUMPRODUCT(
   ('2026_VTR (nicht ändern)'!$A$2:$A$378 &gt;= MAX(DATE(YEAR($P$6),MONTH($P$6),1), $F$2)) *
   ('2026_VTR (nicht ändern)'!$A$2:$A$378 &lt; MIN(EOMONTH($P$6,0)+1, '2026_VTR (nicht ändern)'!$W$53)) *
   INDEX('2026_VTR (nicht ändern)'!$E$2:$S$378, 0, MATCH($C16, '2026_VTR (nicht ändern)'!$E$1:$S$1, 0))
)</f>
        <v>0</v>
      </c>
      <c r="Q16" s="58">
        <f t="shared" si="5"/>
        <v>0</v>
      </c>
      <c r="R16" s="5"/>
      <c r="S16" s="5"/>
      <c r="T16" s="5"/>
      <c r="U16" s="62"/>
      <c r="V16" s="51"/>
      <c r="W16" s="52"/>
      <c r="X16" s="60"/>
      <c r="Y16" s="62"/>
      <c r="Z16" s="51"/>
      <c r="AA16" s="52"/>
      <c r="AB16" s="60"/>
      <c r="AC16" s="62"/>
      <c r="AD16" s="51"/>
      <c r="AE16" s="52"/>
      <c r="AF16" s="60"/>
      <c r="AG16" s="62"/>
      <c r="AI16" s="51"/>
      <c r="AJ16" s="52"/>
      <c r="AK16" s="60"/>
      <c r="AL16" s="62"/>
    </row>
    <row r="17" spans="1:40" x14ac:dyDescent="0.25">
      <c r="A17" s="5"/>
      <c r="B17" s="134"/>
      <c r="C17" s="47" t="s">
        <v>78</v>
      </c>
      <c r="D17" s="106"/>
      <c r="E17" s="57"/>
      <c r="F17" s="65" cm="1">
        <f t="array" ref="F17">SUMPRODUCT(
   ('2026_VTR (nicht ändern)'!$A$2:$A$378&gt;=MAX(DATE(YEAR($F$6),MONTH($F$6),1),$F$2)) *
   ('2026_VTR (nicht ändern)'!$A$2:$A$378&lt;=EOMONTH($F$6,0)) *
   INDEX('2026_VTR (nicht ändern)'!$E$2:$S$378,0,MATCH(C17,'2026_VTR (nicht ändern)'!$E$1:$S$1,0))
)</f>
        <v>0</v>
      </c>
      <c r="G17" s="58">
        <f t="shared" si="0"/>
        <v>0</v>
      </c>
      <c r="H17" s="65" cm="1">
        <f t="array" ref="H17">SUMPRODUCT(
   ('2026_VTR (nicht ändern)'!$A$2:$A$378&gt;=MAX(DATE(YEAR($H$6),MONTH($H$6),1),$F$2)) *
   ('2026_VTR (nicht ändern)'!$A$2:$A$378&lt;=EOMONTH($H$6,0)) *
   INDEX('2026_VTR (nicht ändern)'!$E$2:$S$378,0,MATCH(C17,'2026_VTR (nicht ändern)'!$E$1:$S$1,0))
)</f>
        <v>0</v>
      </c>
      <c r="I17" s="58">
        <f t="shared" si="1"/>
        <v>0</v>
      </c>
      <c r="J17" s="65" cm="1">
        <f t="array" ref="J17">SUMPRODUCT(
   ('2026_VTR (nicht ändern)'!$A$2:$A$378&gt;=MAX(DATE(YEAR($J$6),MONTH($J$6),1),$F$2)) *
   ('2026_VTR (nicht ändern)'!$A$2:$A$378&lt;=EOMONTH($J$6,0)) *
   INDEX('2026_VTR (nicht ändern)'!$E$2:$S$378,0,MATCH($C17,'2026_VTR (nicht ändern)'!$E$1:$S$1,0))
)</f>
        <v>0</v>
      </c>
      <c r="K17" s="58">
        <f t="shared" si="2"/>
        <v>0</v>
      </c>
      <c r="L17" s="65" cm="1">
        <f t="array" ref="L17">SUMPRODUCT(
   ('2026_VTR (nicht ändern)'!$A$2:$A$378&gt;=MAX(DATE(YEAR($L$6),MONTH($L$6),1),$F$2)) *
   ('2026_VTR (nicht ändern)'!$A$2:$A$378&lt;=EOMONTH($L$6,0)) *
   INDEX('2026_VTR (nicht ändern)'!$E$2:$S$378,0,MATCH($C17,'2026_VTR (nicht ändern)'!$E$1:$S$1,0))
)</f>
        <v>0</v>
      </c>
      <c r="M17" s="58">
        <f t="shared" si="3"/>
        <v>0</v>
      </c>
      <c r="N17" s="65" cm="1">
        <f t="array" ref="N17">SUMPRODUCT(
   ('2026_VTR (nicht ändern)'!$A$2:$A$378&gt;=MAX(DATE(YEAR($N$6),MONTH($N$6),1),$F$2)) *
   ('2026_VTR (nicht ändern)'!$A$2:$A$378&lt;=EOMONTH($N$6,0)) *
   INDEX('2026_VTR (nicht ändern)'!$E$2:$S$378,0,MATCH($C17,'2026_VTR (nicht ändern)'!$E$1:$S$1,0))
)</f>
        <v>0</v>
      </c>
      <c r="O17" s="58">
        <f t="shared" si="4"/>
        <v>0</v>
      </c>
      <c r="P17" s="65" cm="1">
        <f t="array" ref="P17">SUMPRODUCT(
   ('2026_VTR (nicht ändern)'!$A$2:$A$378 &gt;= MAX(DATE(YEAR($P$6),MONTH($P$6),1), $F$2)) *
   ('2026_VTR (nicht ändern)'!$A$2:$A$378 &lt; MIN(EOMONTH($P$6,0)+1, '2026_VTR (nicht ändern)'!$W$53)) *
   INDEX('2026_VTR (nicht ändern)'!$E$2:$S$378, 0, MATCH($C17, '2026_VTR (nicht ändern)'!$E$1:$S$1, 0))
)</f>
        <v>0</v>
      </c>
      <c r="Q17" s="58">
        <f t="shared" si="5"/>
        <v>0</v>
      </c>
      <c r="R17" s="5"/>
      <c r="S17" s="5"/>
      <c r="T17" s="5"/>
      <c r="U17" s="62"/>
      <c r="V17" s="51"/>
      <c r="W17" s="52"/>
      <c r="X17" s="60"/>
      <c r="Y17" s="62"/>
      <c r="Z17" s="51"/>
      <c r="AA17" s="52"/>
      <c r="AB17" s="60"/>
      <c r="AC17" s="62"/>
      <c r="AD17" s="51"/>
      <c r="AE17" s="52"/>
      <c r="AF17" s="60"/>
      <c r="AG17" s="62"/>
      <c r="AI17" s="51"/>
      <c r="AJ17" s="52"/>
      <c r="AK17" s="60"/>
      <c r="AL17" s="62"/>
    </row>
    <row r="18" spans="1:40" x14ac:dyDescent="0.25">
      <c r="A18" s="5"/>
      <c r="B18" s="134"/>
      <c r="C18" s="47" t="s">
        <v>78</v>
      </c>
      <c r="D18" s="106"/>
      <c r="E18" s="57"/>
      <c r="F18" s="65" cm="1">
        <f t="array" ref="F18">SUMPRODUCT(
   ('2026_VTR (nicht ändern)'!$A$2:$A$378&gt;=MAX(DATE(YEAR($F$6),MONTH($F$6),1),$F$2)) *
   ('2026_VTR (nicht ändern)'!$A$2:$A$378&lt;=EOMONTH($F$6,0)) *
   INDEX('2026_VTR (nicht ändern)'!$E$2:$S$378,0,MATCH(C18,'2026_VTR (nicht ändern)'!$E$1:$S$1,0))
)</f>
        <v>0</v>
      </c>
      <c r="G18" s="58">
        <f t="shared" si="0"/>
        <v>0</v>
      </c>
      <c r="H18" s="65" cm="1">
        <f t="array" ref="H18">SUMPRODUCT(
   ('2026_VTR (nicht ändern)'!$A$2:$A$378&gt;=MAX(DATE(YEAR($H$6),MONTH($H$6),1),$F$2)) *
   ('2026_VTR (nicht ändern)'!$A$2:$A$378&lt;=EOMONTH($H$6,0)) *
   INDEX('2026_VTR (nicht ändern)'!$E$2:$S$378,0,MATCH(C18,'2026_VTR (nicht ändern)'!$E$1:$S$1,0))
)</f>
        <v>0</v>
      </c>
      <c r="I18" s="58">
        <f t="shared" si="1"/>
        <v>0</v>
      </c>
      <c r="J18" s="65" cm="1">
        <f t="array" ref="J18">SUMPRODUCT(
   ('2026_VTR (nicht ändern)'!$A$2:$A$378&gt;=MAX(DATE(YEAR($J$6),MONTH($J$6),1),$F$2)) *
   ('2026_VTR (nicht ändern)'!$A$2:$A$378&lt;=EOMONTH($J$6,0)) *
   INDEX('2026_VTR (nicht ändern)'!$E$2:$S$378,0,MATCH($C18,'2026_VTR (nicht ändern)'!$E$1:$S$1,0))
)</f>
        <v>0</v>
      </c>
      <c r="K18" s="58">
        <f t="shared" si="2"/>
        <v>0</v>
      </c>
      <c r="L18" s="65" cm="1">
        <f t="array" ref="L18">SUMPRODUCT(
   ('2026_VTR (nicht ändern)'!$A$2:$A$378&gt;=MAX(DATE(YEAR($L$6),MONTH($L$6),1),$F$2)) *
   ('2026_VTR (nicht ändern)'!$A$2:$A$378&lt;=EOMONTH($L$6,0)) *
   INDEX('2026_VTR (nicht ändern)'!$E$2:$S$378,0,MATCH($C18,'2026_VTR (nicht ändern)'!$E$1:$S$1,0))
)</f>
        <v>0</v>
      </c>
      <c r="M18" s="58">
        <f t="shared" si="3"/>
        <v>0</v>
      </c>
      <c r="N18" s="65" cm="1">
        <f t="array" ref="N18">SUMPRODUCT(
   ('2026_VTR (nicht ändern)'!$A$2:$A$378&gt;=MAX(DATE(YEAR($N$6),MONTH($N$6),1),$F$2)) *
   ('2026_VTR (nicht ändern)'!$A$2:$A$378&lt;=EOMONTH($N$6,0)) *
   INDEX('2026_VTR (nicht ändern)'!$E$2:$S$378,0,MATCH($C18,'2026_VTR (nicht ändern)'!$E$1:$S$1,0))
)</f>
        <v>0</v>
      </c>
      <c r="O18" s="58">
        <f t="shared" si="4"/>
        <v>0</v>
      </c>
      <c r="P18" s="65" cm="1">
        <f t="array" ref="P18">SUMPRODUCT(
   ('2026_VTR (nicht ändern)'!$A$2:$A$378 &gt;= MAX(DATE(YEAR($P$6),MONTH($P$6),1), $F$2)) *
   ('2026_VTR (nicht ändern)'!$A$2:$A$378 &lt; MIN(EOMONTH($P$6,0)+1, '2026_VTR (nicht ändern)'!$W$53)) *
   INDEX('2026_VTR (nicht ändern)'!$E$2:$S$378, 0, MATCH($C18, '2026_VTR (nicht ändern)'!$E$1:$S$1, 0))
)</f>
        <v>0</v>
      </c>
      <c r="Q18" s="58">
        <f t="shared" si="5"/>
        <v>0</v>
      </c>
      <c r="R18" s="5"/>
      <c r="S18" s="5"/>
      <c r="T18" s="5"/>
      <c r="U18" s="62"/>
      <c r="V18" s="51"/>
      <c r="W18" s="52"/>
      <c r="X18" s="60"/>
      <c r="Y18" s="62"/>
      <c r="Z18" s="51"/>
      <c r="AA18" s="52"/>
      <c r="AB18" s="60"/>
      <c r="AC18" s="62"/>
      <c r="AD18" s="51"/>
      <c r="AE18" s="52"/>
      <c r="AF18" s="60"/>
      <c r="AG18" s="62"/>
      <c r="AI18" s="51"/>
      <c r="AJ18" s="52"/>
      <c r="AK18" s="60"/>
      <c r="AL18" s="62"/>
    </row>
    <row r="19" spans="1:40" x14ac:dyDescent="0.25">
      <c r="A19" s="5"/>
      <c r="B19" s="134"/>
      <c r="C19" s="47" t="s">
        <v>78</v>
      </c>
      <c r="D19" s="106"/>
      <c r="E19" s="57"/>
      <c r="F19" s="65" cm="1">
        <f t="array" ref="F19">SUMPRODUCT(
   ('2026_VTR (nicht ändern)'!$A$2:$A$378&gt;=MAX(DATE(YEAR($F$6),MONTH($F$6),1),$F$2)) *
   ('2026_VTR (nicht ändern)'!$A$2:$A$378&lt;=EOMONTH($F$6,0)) *
   INDEX('2026_VTR (nicht ändern)'!$E$2:$S$378,0,MATCH(C19,'2026_VTR (nicht ändern)'!$E$1:$S$1,0))
)</f>
        <v>0</v>
      </c>
      <c r="G19" s="58">
        <f t="shared" si="0"/>
        <v>0</v>
      </c>
      <c r="H19" s="65" cm="1">
        <f t="array" ref="H19">SUMPRODUCT(
   ('2026_VTR (nicht ändern)'!$A$2:$A$378&gt;=MAX(DATE(YEAR($H$6),MONTH($H$6),1),$F$2)) *
   ('2026_VTR (nicht ändern)'!$A$2:$A$378&lt;=EOMONTH($H$6,0)) *
   INDEX('2026_VTR (nicht ändern)'!$E$2:$S$378,0,MATCH(C19,'2026_VTR (nicht ändern)'!$E$1:$S$1,0))
)</f>
        <v>0</v>
      </c>
      <c r="I19" s="58">
        <f t="shared" si="1"/>
        <v>0</v>
      </c>
      <c r="J19" s="65" cm="1">
        <f t="array" ref="J19">SUMPRODUCT(
   ('2026_VTR (nicht ändern)'!$A$2:$A$378&gt;=MAX(DATE(YEAR($J$6),MONTH($J$6),1),$F$2)) *
   ('2026_VTR (nicht ändern)'!$A$2:$A$378&lt;=EOMONTH($J$6,0)) *
   INDEX('2026_VTR (nicht ändern)'!$E$2:$S$378,0,MATCH($C19,'2026_VTR (nicht ändern)'!$E$1:$S$1,0))
)</f>
        <v>0</v>
      </c>
      <c r="K19" s="58">
        <f t="shared" si="2"/>
        <v>0</v>
      </c>
      <c r="L19" s="65" cm="1">
        <f t="array" ref="L19">SUMPRODUCT(
   ('2026_VTR (nicht ändern)'!$A$2:$A$378&gt;=MAX(DATE(YEAR($L$6),MONTH($L$6),1),$F$2)) *
   ('2026_VTR (nicht ändern)'!$A$2:$A$378&lt;=EOMONTH($L$6,0)) *
   INDEX('2026_VTR (nicht ändern)'!$E$2:$S$378,0,MATCH($C19,'2026_VTR (nicht ändern)'!$E$1:$S$1,0))
)</f>
        <v>0</v>
      </c>
      <c r="M19" s="58">
        <f t="shared" si="3"/>
        <v>0</v>
      </c>
      <c r="N19" s="65" cm="1">
        <f t="array" ref="N19">SUMPRODUCT(
   ('2026_VTR (nicht ändern)'!$A$2:$A$378&gt;=MAX(DATE(YEAR($N$6),MONTH($N$6),1),$F$2)) *
   ('2026_VTR (nicht ändern)'!$A$2:$A$378&lt;=EOMONTH($N$6,0)) *
   INDEX('2026_VTR (nicht ändern)'!$E$2:$S$378,0,MATCH($C19,'2026_VTR (nicht ändern)'!$E$1:$S$1,0))
)</f>
        <v>0</v>
      </c>
      <c r="O19" s="58">
        <f t="shared" si="4"/>
        <v>0</v>
      </c>
      <c r="P19" s="65" cm="1">
        <f t="array" ref="P19">SUMPRODUCT(
   ('2026_VTR (nicht ändern)'!$A$2:$A$378 &gt;= MAX(DATE(YEAR($P$6),MONTH($P$6),1), $F$2)) *
   ('2026_VTR (nicht ändern)'!$A$2:$A$378 &lt; MIN(EOMONTH($P$6,0)+1, '2026_VTR (nicht ändern)'!$W$53)) *
   INDEX('2026_VTR (nicht ändern)'!$E$2:$S$378, 0, MATCH($C19, '2026_VTR (nicht ändern)'!$E$1:$S$1, 0))
)</f>
        <v>0</v>
      </c>
      <c r="Q19" s="58">
        <f t="shared" si="5"/>
        <v>0</v>
      </c>
      <c r="R19" s="5"/>
      <c r="S19" s="5"/>
      <c r="T19" s="5"/>
      <c r="U19" s="62"/>
      <c r="V19" s="51"/>
      <c r="W19" s="52"/>
      <c r="X19" s="60"/>
      <c r="Y19" s="62"/>
      <c r="Z19" s="51"/>
      <c r="AA19" s="52"/>
      <c r="AB19" s="60"/>
      <c r="AC19" s="62"/>
      <c r="AD19" s="51"/>
      <c r="AE19" s="52"/>
      <c r="AF19" s="60"/>
      <c r="AG19" s="62"/>
      <c r="AI19" s="51"/>
      <c r="AJ19" s="52"/>
      <c r="AK19" s="60"/>
      <c r="AL19" s="62"/>
    </row>
    <row r="20" spans="1:40" x14ac:dyDescent="0.25">
      <c r="A20" s="5"/>
      <c r="B20" s="134"/>
      <c r="C20" s="47" t="s">
        <v>78</v>
      </c>
      <c r="D20" s="106"/>
      <c r="E20" s="57"/>
      <c r="F20" s="65" cm="1">
        <f t="array" ref="F20">SUMPRODUCT(
   ('2026_VTR (nicht ändern)'!$A$2:$A$378&gt;=MAX(DATE(YEAR($F$6),MONTH($F$6),1),$F$2)) *
   ('2026_VTR (nicht ändern)'!$A$2:$A$378&lt;=EOMONTH($F$6,0)) *
   INDEX('2026_VTR (nicht ändern)'!$E$2:$S$378,0,MATCH(C20,'2026_VTR (nicht ändern)'!$E$1:$S$1,0))
)</f>
        <v>0</v>
      </c>
      <c r="G20" s="58">
        <f t="shared" si="0"/>
        <v>0</v>
      </c>
      <c r="H20" s="65" cm="1">
        <f t="array" ref="H20">SUMPRODUCT(
   ('2026_VTR (nicht ändern)'!$A$2:$A$378&gt;=MAX(DATE(YEAR($H$6),MONTH($H$6),1),$F$2)) *
   ('2026_VTR (nicht ändern)'!$A$2:$A$378&lt;=EOMONTH($H$6,0)) *
   INDEX('2026_VTR (nicht ändern)'!$E$2:$S$378,0,MATCH(C20,'2026_VTR (nicht ändern)'!$E$1:$S$1,0))
)</f>
        <v>0</v>
      </c>
      <c r="I20" s="58">
        <f t="shared" si="1"/>
        <v>0</v>
      </c>
      <c r="J20" s="65" cm="1">
        <f t="array" ref="J20">SUMPRODUCT(
   ('2026_VTR (nicht ändern)'!$A$2:$A$378&gt;=MAX(DATE(YEAR($J$6),MONTH($J$6),1),$F$2)) *
   ('2026_VTR (nicht ändern)'!$A$2:$A$378&lt;=EOMONTH($J$6,0)) *
   INDEX('2026_VTR (nicht ändern)'!$E$2:$S$378,0,MATCH($C20,'2026_VTR (nicht ändern)'!$E$1:$S$1,0))
)</f>
        <v>0</v>
      </c>
      <c r="K20" s="58">
        <f t="shared" si="2"/>
        <v>0</v>
      </c>
      <c r="L20" s="65" cm="1">
        <f t="array" ref="L20">SUMPRODUCT(
   ('2026_VTR (nicht ändern)'!$A$2:$A$378&gt;=MAX(DATE(YEAR($L$6),MONTH($L$6),1),$F$2)) *
   ('2026_VTR (nicht ändern)'!$A$2:$A$378&lt;=EOMONTH($L$6,0)) *
   INDEX('2026_VTR (nicht ändern)'!$E$2:$S$378,0,MATCH($C20,'2026_VTR (nicht ändern)'!$E$1:$S$1,0))
)</f>
        <v>0</v>
      </c>
      <c r="M20" s="58">
        <f t="shared" si="3"/>
        <v>0</v>
      </c>
      <c r="N20" s="65" cm="1">
        <f t="array" ref="N20">SUMPRODUCT(
   ('2026_VTR (nicht ändern)'!$A$2:$A$378&gt;=MAX(DATE(YEAR($N$6),MONTH($N$6),1),$F$2)) *
   ('2026_VTR (nicht ändern)'!$A$2:$A$378&lt;=EOMONTH($N$6,0)) *
   INDEX('2026_VTR (nicht ändern)'!$E$2:$S$378,0,MATCH($C20,'2026_VTR (nicht ändern)'!$E$1:$S$1,0))
)</f>
        <v>0</v>
      </c>
      <c r="O20" s="58">
        <f t="shared" si="4"/>
        <v>0</v>
      </c>
      <c r="P20" s="65" cm="1">
        <f t="array" ref="P20">SUMPRODUCT(
   ('2026_VTR (nicht ändern)'!$A$2:$A$378 &gt;= MAX(DATE(YEAR($P$6),MONTH($P$6),1), $F$2)) *
   ('2026_VTR (nicht ändern)'!$A$2:$A$378 &lt; MIN(EOMONTH($P$6,0)+1, '2026_VTR (nicht ändern)'!$W$53)) *
   INDEX('2026_VTR (nicht ändern)'!$E$2:$S$378, 0, MATCH($C20, '2026_VTR (nicht ändern)'!$E$1:$S$1, 0))
)</f>
        <v>0</v>
      </c>
      <c r="Q20" s="58">
        <f t="shared" si="5"/>
        <v>0</v>
      </c>
      <c r="R20" s="5"/>
      <c r="S20" s="5"/>
      <c r="T20" s="5"/>
      <c r="U20" s="62"/>
      <c r="V20" s="51"/>
      <c r="W20" s="52"/>
      <c r="X20" s="60"/>
      <c r="Y20" s="62"/>
      <c r="Z20" s="51"/>
      <c r="AA20" s="52"/>
      <c r="AB20" s="60"/>
      <c r="AC20" s="62"/>
      <c r="AD20" s="51"/>
      <c r="AE20" s="52"/>
      <c r="AF20" s="60"/>
      <c r="AG20" s="62"/>
      <c r="AI20" s="51"/>
      <c r="AJ20" s="52"/>
      <c r="AK20" s="60"/>
      <c r="AL20" s="62"/>
    </row>
    <row r="21" spans="1:40" x14ac:dyDescent="0.25">
      <c r="A21" s="5"/>
      <c r="B21" s="134"/>
      <c r="C21" s="47" t="s">
        <v>78</v>
      </c>
      <c r="D21" s="106"/>
      <c r="E21" s="57"/>
      <c r="F21" s="65" cm="1">
        <f t="array" ref="F21">SUMPRODUCT(
   ('2026_VTR (nicht ändern)'!$A$2:$A$378&gt;=MAX(DATE(YEAR($F$6),MONTH($F$6),1),$F$2)) *
   ('2026_VTR (nicht ändern)'!$A$2:$A$378&lt;=EOMONTH($F$6,0)) *
   INDEX('2026_VTR (nicht ändern)'!$E$2:$S$378,0,MATCH(C21,'2026_VTR (nicht ändern)'!$E$1:$S$1,0))
)</f>
        <v>0</v>
      </c>
      <c r="G21" s="58">
        <f t="shared" si="0"/>
        <v>0</v>
      </c>
      <c r="H21" s="65" cm="1">
        <f t="array" ref="H21">SUMPRODUCT(
   ('2026_VTR (nicht ändern)'!$A$2:$A$378&gt;=MAX(DATE(YEAR($H$6),MONTH($H$6),1),$F$2)) *
   ('2026_VTR (nicht ändern)'!$A$2:$A$378&lt;=EOMONTH($H$6,0)) *
   INDEX('2026_VTR (nicht ändern)'!$E$2:$S$378,0,MATCH(C21,'2026_VTR (nicht ändern)'!$E$1:$S$1,0))
)</f>
        <v>0</v>
      </c>
      <c r="I21" s="58">
        <f t="shared" si="1"/>
        <v>0</v>
      </c>
      <c r="J21" s="65" cm="1">
        <f t="array" ref="J21">SUMPRODUCT(
   ('2026_VTR (nicht ändern)'!$A$2:$A$378&gt;=MAX(DATE(YEAR($J$6),MONTH($J$6),1),$F$2)) *
   ('2026_VTR (nicht ändern)'!$A$2:$A$378&lt;=EOMONTH($J$6,0)) *
   INDEX('2026_VTR (nicht ändern)'!$E$2:$S$378,0,MATCH($C21,'2026_VTR (nicht ändern)'!$E$1:$S$1,0))
)</f>
        <v>0</v>
      </c>
      <c r="K21" s="58">
        <f t="shared" si="2"/>
        <v>0</v>
      </c>
      <c r="L21" s="65" cm="1">
        <f t="array" ref="L21">SUMPRODUCT(
   ('2026_VTR (nicht ändern)'!$A$2:$A$378&gt;=MAX(DATE(YEAR($L$6),MONTH($L$6),1),$F$2)) *
   ('2026_VTR (nicht ändern)'!$A$2:$A$378&lt;=EOMONTH($L$6,0)) *
   INDEX('2026_VTR (nicht ändern)'!$E$2:$S$378,0,MATCH($C21,'2026_VTR (nicht ändern)'!$E$1:$S$1,0))
)</f>
        <v>0</v>
      </c>
      <c r="M21" s="58">
        <f t="shared" si="3"/>
        <v>0</v>
      </c>
      <c r="N21" s="65" cm="1">
        <f t="array" ref="N21">SUMPRODUCT(
   ('2026_VTR (nicht ändern)'!$A$2:$A$378&gt;=MAX(DATE(YEAR($N$6),MONTH($N$6),1),$F$2)) *
   ('2026_VTR (nicht ändern)'!$A$2:$A$378&lt;=EOMONTH($N$6,0)) *
   INDEX('2026_VTR (nicht ändern)'!$E$2:$S$378,0,MATCH($C21,'2026_VTR (nicht ändern)'!$E$1:$S$1,0))
)</f>
        <v>0</v>
      </c>
      <c r="O21" s="58">
        <f t="shared" si="4"/>
        <v>0</v>
      </c>
      <c r="P21" s="65" cm="1">
        <f t="array" ref="P21">SUMPRODUCT(
   ('2026_VTR (nicht ändern)'!$A$2:$A$378 &gt;= MAX(DATE(YEAR($P$6),MONTH($P$6),1), $F$2)) *
   ('2026_VTR (nicht ändern)'!$A$2:$A$378 &lt; MIN(EOMONTH($P$6,0)+1, '2026_VTR (nicht ändern)'!$W$53)) *
   INDEX('2026_VTR (nicht ändern)'!$E$2:$S$378, 0, MATCH($C21, '2026_VTR (nicht ändern)'!$E$1:$S$1, 0))
)</f>
        <v>0</v>
      </c>
      <c r="Q21" s="58">
        <f t="shared" si="5"/>
        <v>0</v>
      </c>
      <c r="R21" s="5"/>
      <c r="S21" s="5"/>
      <c r="T21" s="5"/>
      <c r="U21" s="62"/>
      <c r="V21" s="51"/>
      <c r="W21" s="52"/>
      <c r="X21" s="60"/>
      <c r="Y21" s="62"/>
      <c r="Z21" s="51"/>
      <c r="AA21" s="52"/>
      <c r="AB21" s="60"/>
      <c r="AC21" s="62"/>
      <c r="AD21" s="51"/>
      <c r="AE21" s="52"/>
      <c r="AF21" s="60"/>
      <c r="AG21" s="62"/>
      <c r="AI21" s="51"/>
      <c r="AJ21" s="52"/>
      <c r="AK21" s="60"/>
      <c r="AL21" s="62"/>
    </row>
    <row r="22" spans="1:40" x14ac:dyDescent="0.25">
      <c r="A22" s="5"/>
      <c r="B22" s="134"/>
      <c r="C22" s="47" t="s">
        <v>78</v>
      </c>
      <c r="D22" s="106"/>
      <c r="E22" s="57"/>
      <c r="F22" s="65" cm="1">
        <f t="array" ref="F22">SUMPRODUCT(
   ('2026_VTR (nicht ändern)'!$A$2:$A$378&gt;=MAX(DATE(YEAR($F$6),MONTH($F$6),1),$F$2)) *
   ('2026_VTR (nicht ändern)'!$A$2:$A$378&lt;=EOMONTH($F$6,0)) *
   INDEX('2026_VTR (nicht ändern)'!$E$2:$S$378,0,MATCH(C22,'2026_VTR (nicht ändern)'!$E$1:$S$1,0))
)</f>
        <v>0</v>
      </c>
      <c r="G22" s="58">
        <f t="shared" si="0"/>
        <v>0</v>
      </c>
      <c r="H22" s="65" cm="1">
        <f t="array" ref="H22">SUMPRODUCT(
   ('2026_VTR (nicht ändern)'!$A$2:$A$378&gt;=MAX(DATE(YEAR($H$6),MONTH($H$6),1),$F$2)) *
   ('2026_VTR (nicht ändern)'!$A$2:$A$378&lt;=EOMONTH($H$6,0)) *
   INDEX('2026_VTR (nicht ändern)'!$E$2:$S$378,0,MATCH(C22,'2026_VTR (nicht ändern)'!$E$1:$S$1,0))
)</f>
        <v>0</v>
      </c>
      <c r="I22" s="58">
        <f t="shared" si="1"/>
        <v>0</v>
      </c>
      <c r="J22" s="65" cm="1">
        <f t="array" ref="J22">SUMPRODUCT(
   ('2026_VTR (nicht ändern)'!$A$2:$A$378&gt;=MAX(DATE(YEAR($J$6),MONTH($J$6),1),$F$2)) *
   ('2026_VTR (nicht ändern)'!$A$2:$A$378&lt;=EOMONTH($J$6,0)) *
   INDEX('2026_VTR (nicht ändern)'!$E$2:$S$378,0,MATCH($C22,'2026_VTR (nicht ändern)'!$E$1:$S$1,0))
)</f>
        <v>0</v>
      </c>
      <c r="K22" s="58">
        <f t="shared" si="2"/>
        <v>0</v>
      </c>
      <c r="L22" s="65" cm="1">
        <f t="array" ref="L22">SUMPRODUCT(
   ('2026_VTR (nicht ändern)'!$A$2:$A$378&gt;=MAX(DATE(YEAR($L$6),MONTH($L$6),1),$F$2)) *
   ('2026_VTR (nicht ändern)'!$A$2:$A$378&lt;=EOMONTH($L$6,0)) *
   INDEX('2026_VTR (nicht ändern)'!$E$2:$S$378,0,MATCH($C22,'2026_VTR (nicht ändern)'!$E$1:$S$1,0))
)</f>
        <v>0</v>
      </c>
      <c r="M22" s="58">
        <f t="shared" si="3"/>
        <v>0</v>
      </c>
      <c r="N22" s="65" cm="1">
        <f t="array" ref="N22">SUMPRODUCT(
   ('2026_VTR (nicht ändern)'!$A$2:$A$378&gt;=MAX(DATE(YEAR($N$6),MONTH($N$6),1),$F$2)) *
   ('2026_VTR (nicht ändern)'!$A$2:$A$378&lt;=EOMONTH($N$6,0)) *
   INDEX('2026_VTR (nicht ändern)'!$E$2:$S$378,0,MATCH($C22,'2026_VTR (nicht ändern)'!$E$1:$S$1,0))
)</f>
        <v>0</v>
      </c>
      <c r="O22" s="58">
        <f t="shared" si="4"/>
        <v>0</v>
      </c>
      <c r="P22" s="65" cm="1">
        <f t="array" ref="P22">SUMPRODUCT(
   ('2026_VTR (nicht ändern)'!$A$2:$A$378 &gt;= MAX(DATE(YEAR($P$6),MONTH($P$6),1), $F$2)) *
   ('2026_VTR (nicht ändern)'!$A$2:$A$378 &lt; MIN(EOMONTH($P$6,0)+1, '2026_VTR (nicht ändern)'!$W$53)) *
   INDEX('2026_VTR (nicht ändern)'!$E$2:$S$378, 0, MATCH($C22, '2026_VTR (nicht ändern)'!$E$1:$S$1, 0))
)</f>
        <v>0</v>
      </c>
      <c r="Q22" s="58">
        <f t="shared" si="5"/>
        <v>0</v>
      </c>
      <c r="R22" s="5"/>
      <c r="S22" s="5"/>
      <c r="T22" s="5"/>
      <c r="U22" s="62"/>
      <c r="V22" s="51"/>
      <c r="W22" s="52"/>
      <c r="X22" s="60"/>
      <c r="Y22" s="62"/>
      <c r="Z22" s="51"/>
      <c r="AA22" s="52"/>
      <c r="AB22" s="60"/>
      <c r="AC22" s="62"/>
      <c r="AD22" s="51"/>
      <c r="AE22" s="52"/>
      <c r="AF22" s="60"/>
      <c r="AG22" s="62"/>
      <c r="AI22" s="51"/>
      <c r="AJ22" s="52"/>
      <c r="AK22" s="60"/>
      <c r="AL22" s="62"/>
    </row>
    <row r="23" spans="1:40" x14ac:dyDescent="0.25">
      <c r="A23" s="5"/>
      <c r="B23" s="134"/>
      <c r="C23" s="47" t="s">
        <v>78</v>
      </c>
      <c r="D23" s="106"/>
      <c r="E23" s="57"/>
      <c r="F23" s="65" cm="1">
        <f t="array" ref="F23">SUMPRODUCT(
   ('2026_VTR (nicht ändern)'!$A$2:$A$378&gt;=MAX(DATE(YEAR($F$6),MONTH($F$6),1),$F$2)) *
   ('2026_VTR (nicht ändern)'!$A$2:$A$378&lt;=EOMONTH($F$6,0)) *
   INDEX('2026_VTR (nicht ändern)'!$E$2:$S$378,0,MATCH(C23,'2026_VTR (nicht ändern)'!$E$1:$S$1,0))
)</f>
        <v>0</v>
      </c>
      <c r="G23" s="58">
        <f t="shared" si="0"/>
        <v>0</v>
      </c>
      <c r="H23" s="65" cm="1">
        <f t="array" ref="H23">SUMPRODUCT(
   ('2026_VTR (nicht ändern)'!$A$2:$A$378&gt;=MAX(DATE(YEAR($H$6),MONTH($H$6),1),$F$2)) *
   ('2026_VTR (nicht ändern)'!$A$2:$A$378&lt;=EOMONTH($H$6,0)) *
   INDEX('2026_VTR (nicht ändern)'!$E$2:$S$378,0,MATCH(C23,'2026_VTR (nicht ändern)'!$E$1:$S$1,0))
)</f>
        <v>0</v>
      </c>
      <c r="I23" s="58">
        <f t="shared" si="1"/>
        <v>0</v>
      </c>
      <c r="J23" s="65" cm="1">
        <f t="array" ref="J23">SUMPRODUCT(
   ('2026_VTR (nicht ändern)'!$A$2:$A$378&gt;=MAX(DATE(YEAR($J$6),MONTH($J$6),1),$F$2)) *
   ('2026_VTR (nicht ändern)'!$A$2:$A$378&lt;=EOMONTH($J$6,0)) *
   INDEX('2026_VTR (nicht ändern)'!$E$2:$S$378,0,MATCH($C23,'2026_VTR (nicht ändern)'!$E$1:$S$1,0))
)</f>
        <v>0</v>
      </c>
      <c r="K23" s="58">
        <f t="shared" si="2"/>
        <v>0</v>
      </c>
      <c r="L23" s="65" cm="1">
        <f t="array" ref="L23">SUMPRODUCT(
   ('2026_VTR (nicht ändern)'!$A$2:$A$378&gt;=MAX(DATE(YEAR($L$6),MONTH($L$6),1),$F$2)) *
   ('2026_VTR (nicht ändern)'!$A$2:$A$378&lt;=EOMONTH($L$6,0)) *
   INDEX('2026_VTR (nicht ändern)'!$E$2:$S$378,0,MATCH($C23,'2026_VTR (nicht ändern)'!$E$1:$S$1,0))
)</f>
        <v>0</v>
      </c>
      <c r="M23" s="58">
        <f t="shared" si="3"/>
        <v>0</v>
      </c>
      <c r="N23" s="65" cm="1">
        <f t="array" ref="N23">SUMPRODUCT(
   ('2026_VTR (nicht ändern)'!$A$2:$A$378&gt;=MAX(DATE(YEAR($N$6),MONTH($N$6),1),$F$2)) *
   ('2026_VTR (nicht ändern)'!$A$2:$A$378&lt;=EOMONTH($N$6,0)) *
   INDEX('2026_VTR (nicht ändern)'!$E$2:$S$378,0,MATCH($C23,'2026_VTR (nicht ändern)'!$E$1:$S$1,0))
)</f>
        <v>0</v>
      </c>
      <c r="O23" s="58">
        <f t="shared" si="4"/>
        <v>0</v>
      </c>
      <c r="P23" s="65" cm="1">
        <f t="array" ref="P23">SUMPRODUCT(
   ('2026_VTR (nicht ändern)'!$A$2:$A$378 &gt;= MAX(DATE(YEAR($P$6),MONTH($P$6),1), $F$2)) *
   ('2026_VTR (nicht ändern)'!$A$2:$A$378 &lt; MIN(EOMONTH($P$6,0)+1, '2026_VTR (nicht ändern)'!$W$53)) *
   INDEX('2026_VTR (nicht ändern)'!$E$2:$S$378, 0, MATCH($C23, '2026_VTR (nicht ändern)'!$E$1:$S$1, 0))
)</f>
        <v>0</v>
      </c>
      <c r="Q23" s="58">
        <f t="shared" si="5"/>
        <v>0</v>
      </c>
      <c r="R23" s="5"/>
      <c r="S23" s="5"/>
      <c r="T23" s="5"/>
      <c r="U23" s="62"/>
      <c r="V23" s="51"/>
      <c r="W23" s="52"/>
      <c r="X23" s="60"/>
      <c r="Y23" s="62"/>
      <c r="Z23" s="51"/>
      <c r="AA23" s="52"/>
      <c r="AB23" s="60"/>
      <c r="AC23" s="62"/>
      <c r="AD23" s="51"/>
      <c r="AE23" s="52"/>
      <c r="AF23" s="60"/>
      <c r="AG23" s="62"/>
      <c r="AI23" s="51"/>
      <c r="AJ23" s="52"/>
      <c r="AK23" s="60"/>
      <c r="AL23" s="62"/>
    </row>
    <row r="24" spans="1:40" x14ac:dyDescent="0.25">
      <c r="A24" s="5"/>
      <c r="B24" s="134"/>
      <c r="C24" s="47" t="s">
        <v>78</v>
      </c>
      <c r="D24" s="106"/>
      <c r="E24" s="57"/>
      <c r="F24" s="65" cm="1">
        <f t="array" ref="F24">SUMPRODUCT(
   ('2026_VTR (nicht ändern)'!$A$2:$A$378&gt;=MAX(DATE(YEAR($F$6),MONTH($F$6),1),$F$2)) *
   ('2026_VTR (nicht ändern)'!$A$2:$A$378&lt;=EOMONTH($F$6,0)) *
   INDEX('2026_VTR (nicht ändern)'!$E$2:$S$378,0,MATCH(C24,'2026_VTR (nicht ändern)'!$E$1:$S$1,0))
)</f>
        <v>0</v>
      </c>
      <c r="G24" s="58">
        <f t="shared" si="0"/>
        <v>0</v>
      </c>
      <c r="H24" s="65" cm="1">
        <f t="array" ref="H24">SUMPRODUCT(
   ('2026_VTR (nicht ändern)'!$A$2:$A$378&gt;=MAX(DATE(YEAR($H$6),MONTH($H$6),1),$F$2)) *
   ('2026_VTR (nicht ändern)'!$A$2:$A$378&lt;=EOMONTH($H$6,0)) *
   INDEX('2026_VTR (nicht ändern)'!$E$2:$S$378,0,MATCH(C24,'2026_VTR (nicht ändern)'!$E$1:$S$1,0))
)</f>
        <v>0</v>
      </c>
      <c r="I24" s="58">
        <f t="shared" si="1"/>
        <v>0</v>
      </c>
      <c r="J24" s="65" cm="1">
        <f t="array" ref="J24">SUMPRODUCT(
   ('2026_VTR (nicht ändern)'!$A$2:$A$378&gt;=MAX(DATE(YEAR($J$6),MONTH($J$6),1),$F$2)) *
   ('2026_VTR (nicht ändern)'!$A$2:$A$378&lt;=EOMONTH($J$6,0)) *
   INDEX('2026_VTR (nicht ändern)'!$E$2:$S$378,0,MATCH($C24,'2026_VTR (nicht ändern)'!$E$1:$S$1,0))
)</f>
        <v>0</v>
      </c>
      <c r="K24" s="58">
        <f t="shared" si="2"/>
        <v>0</v>
      </c>
      <c r="L24" s="65" cm="1">
        <f t="array" ref="L24">SUMPRODUCT(
   ('2026_VTR (nicht ändern)'!$A$2:$A$378&gt;=MAX(DATE(YEAR($L$6),MONTH($L$6),1),$F$2)) *
   ('2026_VTR (nicht ändern)'!$A$2:$A$378&lt;=EOMONTH($L$6,0)) *
   INDEX('2026_VTR (nicht ändern)'!$E$2:$S$378,0,MATCH($C24,'2026_VTR (nicht ändern)'!$E$1:$S$1,0))
)</f>
        <v>0</v>
      </c>
      <c r="M24" s="58">
        <f t="shared" si="3"/>
        <v>0</v>
      </c>
      <c r="N24" s="65" cm="1">
        <f t="array" ref="N24">SUMPRODUCT(
   ('2026_VTR (nicht ändern)'!$A$2:$A$378&gt;=MAX(DATE(YEAR($N$6),MONTH($N$6),1),$F$2)) *
   ('2026_VTR (nicht ändern)'!$A$2:$A$378&lt;=EOMONTH($N$6,0)) *
   INDEX('2026_VTR (nicht ändern)'!$E$2:$S$378,0,MATCH($C24,'2026_VTR (nicht ändern)'!$E$1:$S$1,0))
)</f>
        <v>0</v>
      </c>
      <c r="O24" s="58">
        <f t="shared" si="4"/>
        <v>0</v>
      </c>
      <c r="P24" s="65" cm="1">
        <f t="array" ref="P24">SUMPRODUCT(
   ('2026_VTR (nicht ändern)'!$A$2:$A$378 &gt;= MAX(DATE(YEAR($P$6),MONTH($P$6),1), $F$2)) *
   ('2026_VTR (nicht ändern)'!$A$2:$A$378 &lt; MIN(EOMONTH($P$6,0)+1, '2026_VTR (nicht ändern)'!$W$53)) *
   INDEX('2026_VTR (nicht ändern)'!$E$2:$S$378, 0, MATCH($C24, '2026_VTR (nicht ändern)'!$E$1:$S$1, 0))
)</f>
        <v>0</v>
      </c>
      <c r="Q24" s="58">
        <f t="shared" si="5"/>
        <v>0</v>
      </c>
      <c r="R24" s="5"/>
      <c r="S24" s="5"/>
      <c r="T24" s="5"/>
      <c r="U24" s="62"/>
      <c r="V24" s="51"/>
      <c r="W24" s="52"/>
      <c r="X24" s="60"/>
      <c r="Y24" s="62"/>
      <c r="Z24" s="51"/>
      <c r="AA24" s="52"/>
      <c r="AB24" s="60"/>
      <c r="AC24" s="62"/>
      <c r="AD24" s="51"/>
      <c r="AE24" s="52"/>
      <c r="AF24" s="60"/>
      <c r="AG24" s="62"/>
      <c r="AI24" s="51"/>
      <c r="AJ24" s="52"/>
      <c r="AK24" s="60"/>
      <c r="AL24" s="62"/>
    </row>
    <row r="25" spans="1:40" x14ac:dyDescent="0.25">
      <c r="A25" s="5"/>
      <c r="B25" s="134"/>
      <c r="C25" s="47" t="s">
        <v>78</v>
      </c>
      <c r="D25" s="106"/>
      <c r="E25" s="57"/>
      <c r="F25" s="65" cm="1">
        <f t="array" ref="F25">SUMPRODUCT(
   ('2026_VTR (nicht ändern)'!$A$2:$A$378&gt;=MAX(DATE(YEAR($F$6),MONTH($F$6),1),$F$2)) *
   ('2026_VTR (nicht ändern)'!$A$2:$A$378&lt;=EOMONTH($F$6,0)) *
   INDEX('2026_VTR (nicht ändern)'!$E$2:$S$378,0,MATCH(C25,'2026_VTR (nicht ändern)'!$E$1:$S$1,0))
)</f>
        <v>0</v>
      </c>
      <c r="G25" s="58">
        <f t="shared" si="0"/>
        <v>0</v>
      </c>
      <c r="H25" s="65" cm="1">
        <f t="array" ref="H25">SUMPRODUCT(
   ('2026_VTR (nicht ändern)'!$A$2:$A$378&gt;=MAX(DATE(YEAR($H$6),MONTH($H$6),1),$F$2)) *
   ('2026_VTR (nicht ändern)'!$A$2:$A$378&lt;=EOMONTH($H$6,0)) *
   INDEX('2026_VTR (nicht ändern)'!$E$2:$S$378,0,MATCH(C25,'2026_VTR (nicht ändern)'!$E$1:$S$1,0))
)</f>
        <v>0</v>
      </c>
      <c r="I25" s="58">
        <f t="shared" si="1"/>
        <v>0</v>
      </c>
      <c r="J25" s="65" cm="1">
        <f t="array" ref="J25">SUMPRODUCT(
   ('2026_VTR (nicht ändern)'!$A$2:$A$378&gt;=MAX(DATE(YEAR($J$6),MONTH($J$6),1),$F$2)) *
   ('2026_VTR (nicht ändern)'!$A$2:$A$378&lt;=EOMONTH($J$6,0)) *
   INDEX('2026_VTR (nicht ändern)'!$E$2:$S$378,0,MATCH($C25,'2026_VTR (nicht ändern)'!$E$1:$S$1,0))
)</f>
        <v>0</v>
      </c>
      <c r="K25" s="58">
        <f t="shared" si="2"/>
        <v>0</v>
      </c>
      <c r="L25" s="65" cm="1">
        <f t="array" ref="L25">SUMPRODUCT(
   ('2026_VTR (nicht ändern)'!$A$2:$A$378&gt;=MAX(DATE(YEAR($L$6),MONTH($L$6),1),$F$2)) *
   ('2026_VTR (nicht ändern)'!$A$2:$A$378&lt;=EOMONTH($L$6,0)) *
   INDEX('2026_VTR (nicht ändern)'!$E$2:$S$378,0,MATCH($C25,'2026_VTR (nicht ändern)'!$E$1:$S$1,0))
)</f>
        <v>0</v>
      </c>
      <c r="M25" s="58">
        <f t="shared" si="3"/>
        <v>0</v>
      </c>
      <c r="N25" s="65" cm="1">
        <f t="array" ref="N25">SUMPRODUCT(
   ('2026_VTR (nicht ändern)'!$A$2:$A$378&gt;=MAX(DATE(YEAR($N$6),MONTH($N$6),1),$F$2)) *
   ('2026_VTR (nicht ändern)'!$A$2:$A$378&lt;=EOMONTH($N$6,0)) *
   INDEX('2026_VTR (nicht ändern)'!$E$2:$S$378,0,MATCH($C25,'2026_VTR (nicht ändern)'!$E$1:$S$1,0))
)</f>
        <v>0</v>
      </c>
      <c r="O25" s="58">
        <f t="shared" si="4"/>
        <v>0</v>
      </c>
      <c r="P25" s="65" cm="1">
        <f t="array" ref="P25">SUMPRODUCT(
   ('2026_VTR (nicht ändern)'!$A$2:$A$378 &gt;= MAX(DATE(YEAR($P$6),MONTH($P$6),1), $F$2)) *
   ('2026_VTR (nicht ändern)'!$A$2:$A$378 &lt; MIN(EOMONTH($P$6,0)+1, '2026_VTR (nicht ändern)'!$W$53)) *
   INDEX('2026_VTR (nicht ändern)'!$E$2:$S$378, 0, MATCH($C25, '2026_VTR (nicht ändern)'!$E$1:$S$1, 0))
)</f>
        <v>0</v>
      </c>
      <c r="Q25" s="58">
        <f t="shared" si="5"/>
        <v>0</v>
      </c>
      <c r="R25" s="5"/>
      <c r="S25" s="5"/>
      <c r="T25" s="5"/>
      <c r="U25" s="62"/>
      <c r="V25" s="51"/>
      <c r="W25" s="52"/>
      <c r="X25" s="60"/>
      <c r="Y25" s="62"/>
      <c r="Z25" s="51"/>
      <c r="AA25" s="52"/>
      <c r="AB25" s="60"/>
      <c r="AC25" s="62"/>
      <c r="AD25" s="51"/>
      <c r="AE25" s="52"/>
      <c r="AF25" s="60"/>
      <c r="AG25" s="62"/>
      <c r="AI25" s="51"/>
      <c r="AJ25" s="52"/>
      <c r="AK25" s="60"/>
      <c r="AL25" s="62"/>
    </row>
    <row r="26" spans="1:40" ht="14.4" thickBot="1" x14ac:dyDescent="0.3">
      <c r="A26" s="5"/>
      <c r="B26" s="134"/>
      <c r="C26" s="47" t="s">
        <v>78</v>
      </c>
      <c r="D26" s="106"/>
      <c r="E26" s="57"/>
      <c r="F26" s="65" cm="1">
        <f t="array" ref="F26">SUMPRODUCT(
   ('2026_VTR (nicht ändern)'!$A$2:$A$378&gt;=MAX(DATE(YEAR($F$6),MONTH($F$6),1),$F$2)) *
   ('2026_VTR (nicht ändern)'!$A$2:$A$378&lt;=EOMONTH($F$6,0)) *
   INDEX('2026_VTR (nicht ändern)'!$E$2:$S$378,0,MATCH(C26,'2026_VTR (nicht ändern)'!$E$1:$S$1,0))
)</f>
        <v>0</v>
      </c>
      <c r="G26" s="58">
        <f t="shared" si="0"/>
        <v>0</v>
      </c>
      <c r="H26" s="65" cm="1">
        <f t="array" ref="H26">SUMPRODUCT(
   ('2026_VTR (nicht ändern)'!$A$2:$A$378&gt;=MAX(DATE(YEAR($H$6),MONTH($H$6),1),$F$2)) *
   ('2026_VTR (nicht ändern)'!$A$2:$A$378&lt;=EOMONTH($H$6,0)) *
   INDEX('2026_VTR (nicht ändern)'!$E$2:$S$378,0,MATCH(C26,'2026_VTR (nicht ändern)'!$E$1:$S$1,0))
)</f>
        <v>0</v>
      </c>
      <c r="I26" s="58">
        <f t="shared" si="1"/>
        <v>0</v>
      </c>
      <c r="J26" s="65" cm="1">
        <f t="array" ref="J26">SUMPRODUCT(
   ('2026_VTR (nicht ändern)'!$A$2:$A$378&gt;=MAX(DATE(YEAR($J$6),MONTH($J$6),1),$F$2)) *
   ('2026_VTR (nicht ändern)'!$A$2:$A$378&lt;=EOMONTH($J$6,0)) *
   INDEX('2026_VTR (nicht ändern)'!$E$2:$S$378,0,MATCH($C26,'2026_VTR (nicht ändern)'!$E$1:$S$1,0))
)</f>
        <v>0</v>
      </c>
      <c r="K26" s="58">
        <f t="shared" si="2"/>
        <v>0</v>
      </c>
      <c r="L26" s="65" cm="1">
        <f t="array" ref="L26">SUMPRODUCT(
   ('2026_VTR (nicht ändern)'!$A$2:$A$378&gt;=MAX(DATE(YEAR($L$6),MONTH($L$6),1),$F$2)) *
   ('2026_VTR (nicht ändern)'!$A$2:$A$378&lt;=EOMONTH($L$6,0)) *
   INDEX('2026_VTR (nicht ändern)'!$E$2:$S$378,0,MATCH($C26,'2026_VTR (nicht ändern)'!$E$1:$S$1,0))
)</f>
        <v>0</v>
      </c>
      <c r="M26" s="58">
        <f t="shared" si="3"/>
        <v>0</v>
      </c>
      <c r="N26" s="65" cm="1">
        <f t="array" ref="N26">SUMPRODUCT(
   ('2026_VTR (nicht ändern)'!$A$2:$A$378&gt;=MAX(DATE(YEAR($N$6),MONTH($N$6),1),$F$2)) *
   ('2026_VTR (nicht ändern)'!$A$2:$A$378&lt;=EOMONTH($N$6,0)) *
   INDEX('2026_VTR (nicht ändern)'!$E$2:$S$378,0,MATCH($C26,'2026_VTR (nicht ändern)'!$E$1:$S$1,0))
)</f>
        <v>0</v>
      </c>
      <c r="O26" s="58">
        <f t="shared" si="4"/>
        <v>0</v>
      </c>
      <c r="P26" s="65" cm="1">
        <f t="array" ref="P26">SUMPRODUCT(
   ('2026_VTR (nicht ändern)'!$A$2:$A$378 &gt;= MAX(DATE(YEAR($P$6),MONTH($P$6),1), $F$2)) *
   ('2026_VTR (nicht ändern)'!$A$2:$A$378 &lt; MIN(EOMONTH($P$6,0)+1, '2026_VTR (nicht ändern)'!$W$53)) *
   INDEX('2026_VTR (nicht ändern)'!$E$2:$S$378, 0, MATCH($C26, '2026_VTR (nicht ändern)'!$E$1:$S$1, 0))
)</f>
        <v>0</v>
      </c>
      <c r="Q26" s="58">
        <f t="shared" si="5"/>
        <v>0</v>
      </c>
      <c r="R26" s="5"/>
      <c r="S26" s="5"/>
      <c r="T26" s="5"/>
      <c r="U26" s="62"/>
      <c r="V26" s="51"/>
      <c r="W26" s="52"/>
      <c r="X26" s="60"/>
      <c r="Y26" s="62"/>
      <c r="Z26" s="51"/>
      <c r="AA26" s="52"/>
      <c r="AB26" s="60"/>
      <c r="AC26" s="62"/>
      <c r="AD26" s="51"/>
      <c r="AE26" s="52"/>
      <c r="AF26" s="60"/>
      <c r="AG26" s="62"/>
      <c r="AI26" s="51"/>
      <c r="AJ26" s="52"/>
      <c r="AK26" s="60"/>
      <c r="AL26" s="62"/>
    </row>
    <row r="27" spans="1:40" s="64" customFormat="1" ht="14.4" thickBot="1" x14ac:dyDescent="0.3">
      <c r="A27" s="8"/>
      <c r="B27" s="11"/>
      <c r="C27" s="12"/>
      <c r="D27" s="12"/>
      <c r="E27" s="28" t="s">
        <v>39</v>
      </c>
      <c r="F27" s="32" cm="1">
        <f t="array" ref="F27">SUM(IF(ISNA(F8:F26)=FALSE,F8:F26))</f>
        <v>0</v>
      </c>
      <c r="G27" s="59" cm="1">
        <f t="array" ref="G27">SUM(IF(ISNA(G8:G26)=FALSE,G8:G26))</f>
        <v>0</v>
      </c>
      <c r="H27" s="32" cm="1">
        <f t="array" ref="H27">SUM(IF(ISNA(H8:H26)=FALSE,H8:H26))</f>
        <v>0</v>
      </c>
      <c r="I27" s="59" cm="1">
        <f t="array" ref="I27">SUM(IF(ISNA(I8:I26)=FALSE,I8:I26))</f>
        <v>0</v>
      </c>
      <c r="J27" s="32" cm="1">
        <f t="array" ref="J27">SUM(IF(ISNA(J8:J26)=FALSE,J8:J26))</f>
        <v>0</v>
      </c>
      <c r="K27" s="59" cm="1">
        <f t="array" ref="K27">SUM(IF(ISNA(K8:K26)=FALSE,K8:K26))</f>
        <v>0</v>
      </c>
      <c r="L27" s="32" cm="1">
        <f t="array" ref="L27">SUM(IF(ISNA(L8:L26)=FALSE,L8:L26))</f>
        <v>0</v>
      </c>
      <c r="M27" s="59" cm="1">
        <f t="array" ref="M27">SUM(IF(ISNA(M8:M26)=FALSE,M8:M26))</f>
        <v>0</v>
      </c>
      <c r="N27" s="32" cm="1">
        <f t="array" ref="N27">SUM(IF(ISNA(N8:N26)=FALSE,N8:N26))</f>
        <v>0</v>
      </c>
      <c r="O27" s="59" cm="1">
        <f t="array" ref="O27">SUM(IF(ISNA(O8:O26)=FALSE,O8:O26))</f>
        <v>0</v>
      </c>
      <c r="P27" s="32" cm="1">
        <f t="array" ref="P27">SUM(IF(ISNA(P8:P26)=FALSE,P8:P26))</f>
        <v>0</v>
      </c>
      <c r="Q27" s="59" cm="1">
        <f t="array" ref="Q27">SUM(IF(ISNA(Q8:Q26)=FALSE,Q8:Q26))</f>
        <v>0</v>
      </c>
      <c r="R27" s="5"/>
      <c r="S27" s="5"/>
      <c r="T27" s="5"/>
      <c r="U27" s="62"/>
      <c r="V27" s="51"/>
      <c r="W27" s="52"/>
      <c r="X27" s="60"/>
      <c r="Y27" s="62"/>
      <c r="Z27" s="51"/>
      <c r="AA27" s="52"/>
      <c r="AB27" s="60"/>
      <c r="AC27" s="62"/>
      <c r="AD27" s="51"/>
      <c r="AE27" s="52"/>
      <c r="AF27" s="60"/>
      <c r="AG27" s="62"/>
      <c r="AH27" s="63"/>
      <c r="AI27" s="51"/>
      <c r="AJ27" s="52"/>
      <c r="AK27" s="60"/>
      <c r="AL27" s="62"/>
      <c r="AM27" s="63"/>
      <c r="AN27" s="63"/>
    </row>
    <row r="28" spans="1:40" x14ac:dyDescent="0.25">
      <c r="A28" s="5"/>
      <c r="B28" s="5"/>
      <c r="C28" s="5"/>
      <c r="D28" s="5"/>
      <c r="E28" s="5"/>
      <c r="F28" s="116"/>
      <c r="G28" s="116"/>
      <c r="H28" s="116"/>
      <c r="I28" s="116"/>
      <c r="J28" s="116"/>
      <c r="K28" s="116"/>
      <c r="L28" s="116"/>
      <c r="M28" s="116"/>
      <c r="N28" s="116"/>
      <c r="O28" s="116"/>
      <c r="P28" s="116"/>
      <c r="Q28" s="116"/>
      <c r="R28" s="116"/>
      <c r="S28" s="5"/>
      <c r="T28" s="5"/>
      <c r="U28" s="62"/>
      <c r="V28" s="51"/>
      <c r="W28" s="52"/>
      <c r="X28" s="60"/>
      <c r="Y28" s="62"/>
      <c r="Z28" s="51"/>
      <c r="AA28" s="52"/>
      <c r="AB28" s="60"/>
      <c r="AC28" s="62"/>
      <c r="AD28" s="51"/>
      <c r="AE28" s="52"/>
      <c r="AF28" s="60"/>
      <c r="AG28" s="62"/>
      <c r="AI28" s="51"/>
      <c r="AJ28" s="52"/>
      <c r="AK28" s="60"/>
      <c r="AL28" s="62"/>
    </row>
    <row r="29" spans="1:40" ht="14.4" thickBot="1" x14ac:dyDescent="0.3">
      <c r="A29" s="5"/>
      <c r="B29" s="5"/>
      <c r="C29" s="5"/>
      <c r="D29" s="5"/>
      <c r="E29" s="5"/>
      <c r="F29" s="116"/>
      <c r="G29" s="116"/>
      <c r="H29" s="116"/>
      <c r="I29" s="116"/>
      <c r="J29" s="116"/>
      <c r="K29" s="116"/>
      <c r="L29" s="116"/>
      <c r="M29" s="116"/>
      <c r="N29" s="116"/>
      <c r="O29" s="116"/>
      <c r="P29" s="116"/>
      <c r="Q29" s="116"/>
      <c r="R29" s="116"/>
      <c r="S29" s="5"/>
      <c r="T29" s="5"/>
      <c r="U29" s="62"/>
      <c r="V29" s="51"/>
      <c r="W29" s="52"/>
      <c r="X29" s="60"/>
      <c r="Y29" s="62"/>
      <c r="Z29" s="51"/>
      <c r="AA29" s="52"/>
      <c r="AB29" s="60"/>
      <c r="AC29" s="62"/>
      <c r="AD29" s="51"/>
      <c r="AE29" s="52"/>
      <c r="AF29" s="60"/>
      <c r="AG29" s="62"/>
      <c r="AI29" s="51"/>
      <c r="AJ29" s="52"/>
      <c r="AK29" s="60"/>
      <c r="AL29" s="62"/>
    </row>
    <row r="30" spans="1:40" ht="14.4" thickBot="1" x14ac:dyDescent="0.3">
      <c r="A30" s="5"/>
      <c r="B30" s="159" t="s">
        <v>52</v>
      </c>
      <c r="C30" s="159"/>
      <c r="D30" s="159"/>
      <c r="E30" s="160"/>
      <c r="F30" s="154">
        <f>'2026_VTR (nicht ändern)'!W53</f>
        <v>46187</v>
      </c>
      <c r="G30" s="155"/>
      <c r="H30" s="152">
        <v>46204</v>
      </c>
      <c r="I30" s="153"/>
      <c r="J30" s="152">
        <v>46235</v>
      </c>
      <c r="K30" s="153"/>
      <c r="L30" s="152">
        <v>46266</v>
      </c>
      <c r="M30" s="153"/>
      <c r="N30" s="152">
        <v>46296</v>
      </c>
      <c r="O30" s="153"/>
      <c r="P30" s="152">
        <v>46327</v>
      </c>
      <c r="Q30" s="153"/>
      <c r="R30" s="152">
        <v>46357</v>
      </c>
      <c r="S30" s="153"/>
      <c r="T30" s="5"/>
      <c r="U30" s="62"/>
      <c r="V30" s="51"/>
      <c r="W30" s="52"/>
      <c r="X30" s="60"/>
      <c r="Y30" s="62"/>
      <c r="Z30" s="51"/>
      <c r="AA30" s="52"/>
      <c r="AB30" s="60"/>
      <c r="AC30" s="62"/>
      <c r="AD30" s="51"/>
      <c r="AE30" s="52"/>
      <c r="AF30" s="60"/>
      <c r="AG30" s="62"/>
      <c r="AI30" s="51"/>
      <c r="AJ30" s="52"/>
      <c r="AK30" s="60"/>
      <c r="AL30" s="62"/>
    </row>
    <row r="31" spans="1:40" ht="14.4" thickBot="1" x14ac:dyDescent="0.3">
      <c r="A31" s="5"/>
      <c r="B31" s="11" t="s">
        <v>0</v>
      </c>
      <c r="C31" s="12" t="s">
        <v>1</v>
      </c>
      <c r="D31" s="12" t="s">
        <v>34</v>
      </c>
      <c r="E31" s="28" t="s">
        <v>42</v>
      </c>
      <c r="F31" s="11" t="s">
        <v>36</v>
      </c>
      <c r="G31" s="13" t="s">
        <v>80</v>
      </c>
      <c r="H31" s="29" t="s">
        <v>36</v>
      </c>
      <c r="I31" s="28" t="s">
        <v>80</v>
      </c>
      <c r="J31" s="11" t="s">
        <v>36</v>
      </c>
      <c r="K31" s="13" t="s">
        <v>80</v>
      </c>
      <c r="L31" s="29" t="s">
        <v>36</v>
      </c>
      <c r="M31" s="28" t="s">
        <v>80</v>
      </c>
      <c r="N31" s="11" t="s">
        <v>36</v>
      </c>
      <c r="O31" s="13" t="s">
        <v>80</v>
      </c>
      <c r="P31" s="11" t="s">
        <v>36</v>
      </c>
      <c r="Q31" s="13" t="s">
        <v>80</v>
      </c>
      <c r="R31" s="11" t="s">
        <v>36</v>
      </c>
      <c r="S31" s="13" t="s">
        <v>80</v>
      </c>
      <c r="T31" s="5"/>
      <c r="U31" s="62"/>
      <c r="V31" s="51"/>
      <c r="W31" s="52"/>
      <c r="X31" s="60"/>
      <c r="Y31" s="62"/>
      <c r="Z31" s="51"/>
      <c r="AA31" s="52"/>
      <c r="AB31" s="60"/>
      <c r="AC31" s="62"/>
      <c r="AD31" s="51"/>
      <c r="AE31" s="52"/>
      <c r="AF31" s="60"/>
      <c r="AG31" s="62"/>
      <c r="AI31" s="51"/>
      <c r="AJ31" s="52"/>
      <c r="AK31" s="60"/>
      <c r="AL31" s="62"/>
    </row>
    <row r="32" spans="1:40" x14ac:dyDescent="0.25">
      <c r="A32" s="5"/>
      <c r="B32" s="134"/>
      <c r="C32" s="47" t="s">
        <v>78</v>
      </c>
      <c r="D32" s="48"/>
      <c r="E32" s="57"/>
      <c r="F32" s="65" cm="1">
        <f t="array" ref="F32">SUMPRODUCT(
   ('2026_VTR (nicht ändern)'!$A$2:$A$378 &gt;= MAX($F$30, $F$2)) *
   ('2026_VTR (nicht ändern)'!$A$2:$A$378 &lt;= EOMONTH($F$30,0)) *
   INDEX('2026_VTR (nicht ändern)'!$E$2:$S$378, 0, MATCH($C32, '2026_VTR (nicht ändern)'!$E$1:$S$1, 0))
)</f>
        <v>0</v>
      </c>
      <c r="G32" s="58">
        <f>F32*$E32</f>
        <v>0</v>
      </c>
      <c r="H32" s="65" cm="1">
        <f t="array" ref="H32">SUMPRODUCT(
   ('2026_VTR (nicht ändern)'!$A$2:$A$378&gt;=MAX(DATE(YEAR($H$30),MONTH($H$30),1),$F$2)) *
   ('2026_VTR (nicht ändern)'!$A$2:$A$378&lt;=EOMONTH($H$30,0)) *
   INDEX('2026_VTR (nicht ändern)'!$E$2:$S$378,0,MATCH($C32,'2026_VTR (nicht ändern)'!$E$1:$S$1,0))
)</f>
        <v>0</v>
      </c>
      <c r="I32" s="58">
        <f>H32*$E32</f>
        <v>0</v>
      </c>
      <c r="J32" s="65" cm="1">
        <f t="array" ref="J32">SUMPRODUCT(
   ('2026_VTR (nicht ändern)'!$A$2:$A$378&gt;=MAX(DATE(YEAR($J$30),MONTH($J$30),1),$F$2)) *
   ('2026_VTR (nicht ändern)'!$A$2:$A$378&lt;=EOMONTH($J$30,0)) *
   INDEX('2026_VTR (nicht ändern)'!$E$2:$S$378,0,MATCH($C32,'2026_VTR (nicht ändern)'!$E$1:$S$1,0))
)</f>
        <v>0</v>
      </c>
      <c r="K32" s="58">
        <f>J32*$E32</f>
        <v>0</v>
      </c>
      <c r="L32" s="65" cm="1">
        <f t="array" ref="L32">SUMPRODUCT(
   ('2026_VTR (nicht ändern)'!$A$2:$A$378&gt;=MAX(DATE(YEAR($L$30),MONTH($L$30),1),$F$2)) *
   ('2026_VTR (nicht ändern)'!$A$2:$A$378&lt;=EOMONTH($L$30,0)) *
   INDEX('2026_VTR (nicht ändern)'!$E$2:$S$378,0,MATCH($C32,'2026_VTR (nicht ändern)'!$E$1:$S$1,0))
)</f>
        <v>0</v>
      </c>
      <c r="M32" s="58">
        <f>L32*$E32</f>
        <v>0</v>
      </c>
      <c r="N32" s="65" cm="1">
        <f t="array" ref="N32">SUMPRODUCT(
   ('2026_VTR (nicht ändern)'!$A$2:$A$378&gt;=MAX(DATE(YEAR($N$30),MONTH($N$30),1),$F$2)) *
   ('2026_VTR (nicht ändern)'!$A$2:$A$378&lt;=EOMONTH($N$30,0)) *
   INDEX('2026_VTR (nicht ändern)'!$E$2:$S$378,0,MATCH($C32,'2026_VTR (nicht ändern)'!$E$1:$S$1,0))
)</f>
        <v>0</v>
      </c>
      <c r="O32" s="58">
        <f>N32*$E32</f>
        <v>0</v>
      </c>
      <c r="P32" s="65" cm="1">
        <f t="array" ref="P32">SUMPRODUCT(
   ('2026_VTR (nicht ändern)'!$A$2:$A$378&gt;=MAX(DATE(YEAR($P$30),MONTH($P$30),1),$F$2)) *
   ('2026_VTR (nicht ändern)'!$A$2:$A$378&lt;=EOMONTH($P$30,0)) *
   INDEX('2026_VTR (nicht ändern)'!$E$2:$S$378,0,MATCH($C32,'2026_VTR (nicht ändern)'!$E$1:$S$1,0))
)</f>
        <v>0</v>
      </c>
      <c r="Q32" s="58">
        <f>P32*$E32</f>
        <v>0</v>
      </c>
      <c r="R32" s="65" cm="1">
        <f t="array" ref="R32">SUMPRODUCT(
   ('2026_VTR (nicht ändern)'!$A$2:$A$378 &gt;= MAX(DATE(YEAR($R$30),MONTH($R$30),1), $F$2)) *
   ('2026_VTR (nicht ändern)'!$A$2:$A$378 &lt; MIN(EOMONTH($R$30,0)+1, '2026_VTR (nicht ändern)'!$X$53)) *
   INDEX('2026_VTR (nicht ändern)'!$E$2:$S$378, 0, MATCH($C32, '2026_VTR (nicht ändern)'!$E$1:$S$1, 0))
)</f>
        <v>0</v>
      </c>
      <c r="S32" s="58">
        <f>R32*$E32</f>
        <v>0</v>
      </c>
      <c r="T32" s="5"/>
      <c r="U32" s="62"/>
      <c r="V32" s="51"/>
      <c r="W32" s="52"/>
      <c r="X32" s="60"/>
      <c r="Y32" s="62"/>
      <c r="Z32" s="51"/>
      <c r="AA32" s="52"/>
      <c r="AB32" s="60"/>
      <c r="AC32" s="62"/>
      <c r="AD32" s="51"/>
      <c r="AE32" s="52"/>
      <c r="AF32" s="60"/>
      <c r="AG32" s="62"/>
      <c r="AI32" s="51"/>
      <c r="AJ32" s="52"/>
      <c r="AK32" s="60"/>
      <c r="AL32" s="62"/>
    </row>
    <row r="33" spans="1:38" x14ac:dyDescent="0.25">
      <c r="B33" s="134"/>
      <c r="C33" s="47" t="s">
        <v>78</v>
      </c>
      <c r="D33" s="48"/>
      <c r="E33" s="57"/>
      <c r="F33" s="65" cm="1">
        <f t="array" ref="F33">SUMPRODUCT(
   ('2026_VTR (nicht ändern)'!$A$2:$A$378 &gt;= MAX($F$30, $F$2)) *
   ('2026_VTR (nicht ändern)'!$A$2:$A$378 &lt;= EOMONTH($F$30,0)) *
   INDEX('2026_VTR (nicht ändern)'!$E$2:$S$378, 0, MATCH($C33, '2026_VTR (nicht ändern)'!$E$1:$S$1, 0))
)</f>
        <v>0</v>
      </c>
      <c r="G33" s="58">
        <f t="shared" ref="G33:G50" si="6">F33*$E33</f>
        <v>0</v>
      </c>
      <c r="H33" s="65" cm="1">
        <f t="array" ref="H33">SUMPRODUCT(
   ('2026_VTR (nicht ändern)'!$A$2:$A$378&gt;=MAX(DATE(YEAR($H$30),MONTH($H$30),1),$F$2)) *
   ('2026_VTR (nicht ändern)'!$A$2:$A$378&lt;=EOMONTH($H$30,0)) *
   INDEX('2026_VTR (nicht ändern)'!$E$2:$S$378,0,MATCH($C33,'2026_VTR (nicht ändern)'!$E$1:$S$1,0))
)</f>
        <v>0</v>
      </c>
      <c r="I33" s="58">
        <f t="shared" ref="I33:I50" si="7">H33*$E33</f>
        <v>0</v>
      </c>
      <c r="J33" s="65" cm="1">
        <f t="array" ref="J33">SUMPRODUCT(
   ('2026_VTR (nicht ändern)'!$A$2:$A$378&gt;=MAX(DATE(YEAR($J$30),MONTH($J$30),1),$F$2)) *
   ('2026_VTR (nicht ändern)'!$A$2:$A$378&lt;=EOMONTH($J$30,0)) *
   INDEX('2026_VTR (nicht ändern)'!$E$2:$S$378,0,MATCH($C33,'2026_VTR (nicht ändern)'!$E$1:$S$1,0))
)</f>
        <v>0</v>
      </c>
      <c r="K33" s="58">
        <f t="shared" ref="K33:K50" si="8">J33*$E33</f>
        <v>0</v>
      </c>
      <c r="L33" s="65" cm="1">
        <f t="array" ref="L33">SUMPRODUCT(
   ('2026_VTR (nicht ändern)'!$A$2:$A$378&gt;=MAX(DATE(YEAR($L$30),MONTH($L$30),1),$F$2)) *
   ('2026_VTR (nicht ändern)'!$A$2:$A$378&lt;=EOMONTH($L$30,0)) *
   INDEX('2026_VTR (nicht ändern)'!$E$2:$S$378,0,MATCH($C33,'2026_VTR (nicht ändern)'!$E$1:$S$1,0))
)</f>
        <v>0</v>
      </c>
      <c r="M33" s="58">
        <f t="shared" ref="M33:M50" si="9">L33*$E33</f>
        <v>0</v>
      </c>
      <c r="N33" s="65" cm="1">
        <f t="array" ref="N33">SUMPRODUCT(
   ('2026_VTR (nicht ändern)'!$A$2:$A$378&gt;=MAX(DATE(YEAR($N$30),MONTH($N$30),1),$F$2)) *
   ('2026_VTR (nicht ändern)'!$A$2:$A$378&lt;=EOMONTH($N$30,0)) *
   INDEX('2026_VTR (nicht ändern)'!$E$2:$S$378,0,MATCH($C33,'2026_VTR (nicht ändern)'!$E$1:$S$1,0))
)</f>
        <v>0</v>
      </c>
      <c r="O33" s="58">
        <f t="shared" ref="O33:O50" si="10">N33*$E33</f>
        <v>0</v>
      </c>
      <c r="P33" s="65" cm="1">
        <f t="array" ref="P33">SUMPRODUCT(
   ('2026_VTR (nicht ändern)'!$A$2:$A$378&gt;=MAX(DATE(YEAR($P$30),MONTH($P$30),1),$F$2)) *
   ('2026_VTR (nicht ändern)'!$A$2:$A$378&lt;=EOMONTH($P$30,0)) *
   INDEX('2026_VTR (nicht ändern)'!$E$2:$S$378,0,MATCH($C33,'2026_VTR (nicht ändern)'!$E$1:$S$1,0))
)</f>
        <v>0</v>
      </c>
      <c r="Q33" s="58">
        <f t="shared" ref="Q33:Q50" si="11">P33*$E33</f>
        <v>0</v>
      </c>
      <c r="R33" s="65" cm="1">
        <f t="array" ref="R33">SUMPRODUCT(
   ('2026_VTR (nicht ändern)'!$A$2:$A$378 &gt;= MAX(DATE(YEAR($R$30),MONTH($R$30),1), $F$2)) *
   ('2026_VTR (nicht ändern)'!$A$2:$A$378 &lt; MIN(EOMONTH($R$30,0)+1, '2026_VTR (nicht ändern)'!$X$53)) *
   INDEX('2026_VTR (nicht ändern)'!$E$2:$S$378, 0, MATCH($C33, '2026_VTR (nicht ändern)'!$E$1:$S$1, 0))
)</f>
        <v>0</v>
      </c>
      <c r="S33" s="58">
        <f t="shared" ref="S33:S50" si="12">R33*$E33</f>
        <v>0</v>
      </c>
      <c r="T33" s="5"/>
      <c r="U33" s="62"/>
      <c r="V33" s="51"/>
      <c r="W33" s="52"/>
      <c r="X33" s="60"/>
      <c r="Y33" s="62"/>
      <c r="Z33" s="51"/>
      <c r="AA33" s="52"/>
      <c r="AB33" s="60"/>
      <c r="AC33" s="62"/>
      <c r="AD33" s="51"/>
      <c r="AE33" s="52"/>
      <c r="AF33" s="60"/>
      <c r="AG33" s="62"/>
      <c r="AI33" s="51"/>
      <c r="AJ33" s="52"/>
      <c r="AK33" s="60"/>
      <c r="AL33" s="62"/>
    </row>
    <row r="34" spans="1:38" x14ac:dyDescent="0.25">
      <c r="A34" s="5"/>
      <c r="B34" s="134"/>
      <c r="C34" s="47" t="s">
        <v>78</v>
      </c>
      <c r="D34" s="48"/>
      <c r="E34" s="57"/>
      <c r="F34" s="65" cm="1">
        <f t="array" ref="F34">SUMPRODUCT(
   ('2026_VTR (nicht ändern)'!$A$2:$A$378 &gt;= MAX($F$30, $F$2)) *
   ('2026_VTR (nicht ändern)'!$A$2:$A$378 &lt;= EOMONTH($F$30,0)) *
   INDEX('2026_VTR (nicht ändern)'!$E$2:$S$378, 0, MATCH($C34, '2026_VTR (nicht ändern)'!$E$1:$S$1, 0))
)</f>
        <v>0</v>
      </c>
      <c r="G34" s="58">
        <f t="shared" si="6"/>
        <v>0</v>
      </c>
      <c r="H34" s="65" cm="1">
        <f t="array" ref="H34">SUMPRODUCT(
   ('2026_VTR (nicht ändern)'!$A$2:$A$378&gt;=MAX(DATE(YEAR($H$30),MONTH($H$30),1),$F$2)) *
   ('2026_VTR (nicht ändern)'!$A$2:$A$378&lt;=EOMONTH($H$30,0)) *
   INDEX('2026_VTR (nicht ändern)'!$E$2:$S$378,0,MATCH($C34,'2026_VTR (nicht ändern)'!$E$1:$S$1,0))
)</f>
        <v>0</v>
      </c>
      <c r="I34" s="58">
        <f t="shared" si="7"/>
        <v>0</v>
      </c>
      <c r="J34" s="65" cm="1">
        <f t="array" ref="J34">SUMPRODUCT(
   ('2026_VTR (nicht ändern)'!$A$2:$A$378&gt;=MAX(DATE(YEAR($J$30),MONTH($J$30),1),$F$2)) *
   ('2026_VTR (nicht ändern)'!$A$2:$A$378&lt;=EOMONTH($J$30,0)) *
   INDEX('2026_VTR (nicht ändern)'!$E$2:$S$378,0,MATCH($C34,'2026_VTR (nicht ändern)'!$E$1:$S$1,0))
)</f>
        <v>0</v>
      </c>
      <c r="K34" s="58">
        <f t="shared" si="8"/>
        <v>0</v>
      </c>
      <c r="L34" s="65" cm="1">
        <f t="array" ref="L34">SUMPRODUCT(
   ('2026_VTR (nicht ändern)'!$A$2:$A$378&gt;=MAX(DATE(YEAR($L$30),MONTH($L$30),1),$F$2)) *
   ('2026_VTR (nicht ändern)'!$A$2:$A$378&lt;=EOMONTH($L$30,0)) *
   INDEX('2026_VTR (nicht ändern)'!$E$2:$S$378,0,MATCH($C34,'2026_VTR (nicht ändern)'!$E$1:$S$1,0))
)</f>
        <v>0</v>
      </c>
      <c r="M34" s="58">
        <f t="shared" si="9"/>
        <v>0</v>
      </c>
      <c r="N34" s="65" cm="1">
        <f t="array" ref="N34">SUMPRODUCT(
   ('2026_VTR (nicht ändern)'!$A$2:$A$378&gt;=MAX(DATE(YEAR($N$30),MONTH($N$30),1),$F$2)) *
   ('2026_VTR (nicht ändern)'!$A$2:$A$378&lt;=EOMONTH($N$30,0)) *
   INDEX('2026_VTR (nicht ändern)'!$E$2:$S$378,0,MATCH($C34,'2026_VTR (nicht ändern)'!$E$1:$S$1,0))
)</f>
        <v>0</v>
      </c>
      <c r="O34" s="58">
        <f t="shared" si="10"/>
        <v>0</v>
      </c>
      <c r="P34" s="65" cm="1">
        <f t="array" ref="P34">SUMPRODUCT(
   ('2026_VTR (nicht ändern)'!$A$2:$A$378&gt;=MAX(DATE(YEAR($P$30),MONTH($P$30),1),$F$2)) *
   ('2026_VTR (nicht ändern)'!$A$2:$A$378&lt;=EOMONTH($P$30,0)) *
   INDEX('2026_VTR (nicht ändern)'!$E$2:$S$378,0,MATCH($C34,'2026_VTR (nicht ändern)'!$E$1:$S$1,0))
)</f>
        <v>0</v>
      </c>
      <c r="Q34" s="58">
        <f t="shared" si="11"/>
        <v>0</v>
      </c>
      <c r="R34" s="65" cm="1">
        <f t="array" ref="R34">SUMPRODUCT(
   ('2026_VTR (nicht ändern)'!$A$2:$A$378 &gt;= MAX(DATE(YEAR($R$30),MONTH($R$30),1), $F$2)) *
   ('2026_VTR (nicht ändern)'!$A$2:$A$378 &lt; MIN(EOMONTH($R$30,0)+1, '2026_VTR (nicht ändern)'!$X$53)) *
   INDEX('2026_VTR (nicht ändern)'!$E$2:$S$378, 0, MATCH($C34, '2026_VTR (nicht ändern)'!$E$1:$S$1, 0))
)</f>
        <v>0</v>
      </c>
      <c r="S34" s="58">
        <f t="shared" si="12"/>
        <v>0</v>
      </c>
      <c r="T34" s="5"/>
      <c r="U34" s="62"/>
      <c r="V34" s="51"/>
      <c r="W34" s="52"/>
      <c r="X34" s="60"/>
      <c r="Y34" s="62"/>
      <c r="Z34" s="51"/>
      <c r="AA34" s="52"/>
      <c r="AB34" s="60"/>
      <c r="AC34" s="62"/>
      <c r="AD34" s="51"/>
      <c r="AE34" s="52"/>
      <c r="AF34" s="60"/>
      <c r="AG34" s="62"/>
      <c r="AI34" s="51"/>
      <c r="AJ34" s="52"/>
      <c r="AK34" s="60"/>
      <c r="AL34" s="62"/>
    </row>
    <row r="35" spans="1:38" x14ac:dyDescent="0.25">
      <c r="A35" s="5"/>
      <c r="B35" s="134"/>
      <c r="C35" s="47" t="s">
        <v>78</v>
      </c>
      <c r="D35" s="48"/>
      <c r="E35" s="57"/>
      <c r="F35" s="65" cm="1">
        <f t="array" ref="F35">SUMPRODUCT(
   ('2026_VTR (nicht ändern)'!$A$2:$A$378 &gt;= MAX($F$30, $F$2)) *
   ('2026_VTR (nicht ändern)'!$A$2:$A$378 &lt;= EOMONTH($F$30,0)) *
   INDEX('2026_VTR (nicht ändern)'!$E$2:$S$378, 0, MATCH($C35, '2026_VTR (nicht ändern)'!$E$1:$S$1, 0))
)</f>
        <v>0</v>
      </c>
      <c r="G35" s="58">
        <f t="shared" si="6"/>
        <v>0</v>
      </c>
      <c r="H35" s="65" cm="1">
        <f t="array" ref="H35">SUMPRODUCT(
   ('2026_VTR (nicht ändern)'!$A$2:$A$378&gt;=MAX(DATE(YEAR($H$30),MONTH($H$30),1),$F$2)) *
   ('2026_VTR (nicht ändern)'!$A$2:$A$378&lt;=EOMONTH($H$30,0)) *
   INDEX('2026_VTR (nicht ändern)'!$E$2:$S$378,0,MATCH($C35,'2026_VTR (nicht ändern)'!$E$1:$S$1,0))
)</f>
        <v>0</v>
      </c>
      <c r="I35" s="58">
        <f t="shared" si="7"/>
        <v>0</v>
      </c>
      <c r="J35" s="65" cm="1">
        <f t="array" ref="J35">SUMPRODUCT(
   ('2026_VTR (nicht ändern)'!$A$2:$A$378&gt;=MAX(DATE(YEAR($J$30),MONTH($J$30),1),$F$2)) *
   ('2026_VTR (nicht ändern)'!$A$2:$A$378&lt;=EOMONTH($J$30,0)) *
   INDEX('2026_VTR (nicht ändern)'!$E$2:$S$378,0,MATCH($C35,'2026_VTR (nicht ändern)'!$E$1:$S$1,0))
)</f>
        <v>0</v>
      </c>
      <c r="K35" s="58">
        <f t="shared" si="8"/>
        <v>0</v>
      </c>
      <c r="L35" s="65" cm="1">
        <f t="array" ref="L35">SUMPRODUCT(
   ('2026_VTR (nicht ändern)'!$A$2:$A$378&gt;=MAX(DATE(YEAR($L$30),MONTH($L$30),1),$F$2)) *
   ('2026_VTR (nicht ändern)'!$A$2:$A$378&lt;=EOMONTH($L$30,0)) *
   INDEX('2026_VTR (nicht ändern)'!$E$2:$S$378,0,MATCH($C35,'2026_VTR (nicht ändern)'!$E$1:$S$1,0))
)</f>
        <v>0</v>
      </c>
      <c r="M35" s="58">
        <f t="shared" si="9"/>
        <v>0</v>
      </c>
      <c r="N35" s="65" cm="1">
        <f t="array" ref="N35">SUMPRODUCT(
   ('2026_VTR (nicht ändern)'!$A$2:$A$378&gt;=MAX(DATE(YEAR($N$30),MONTH($N$30),1),$F$2)) *
   ('2026_VTR (nicht ändern)'!$A$2:$A$378&lt;=EOMONTH($N$30,0)) *
   INDEX('2026_VTR (nicht ändern)'!$E$2:$S$378,0,MATCH($C35,'2026_VTR (nicht ändern)'!$E$1:$S$1,0))
)</f>
        <v>0</v>
      </c>
      <c r="O35" s="58">
        <f t="shared" si="10"/>
        <v>0</v>
      </c>
      <c r="P35" s="65" cm="1">
        <f t="array" ref="P35">SUMPRODUCT(
   ('2026_VTR (nicht ändern)'!$A$2:$A$378&gt;=MAX(DATE(YEAR($P$30),MONTH($P$30),1),$F$2)) *
   ('2026_VTR (nicht ändern)'!$A$2:$A$378&lt;=EOMONTH($P$30,0)) *
   INDEX('2026_VTR (nicht ändern)'!$E$2:$S$378,0,MATCH($C35,'2026_VTR (nicht ändern)'!$E$1:$S$1,0))
)</f>
        <v>0</v>
      </c>
      <c r="Q35" s="58">
        <f t="shared" si="11"/>
        <v>0</v>
      </c>
      <c r="R35" s="65" cm="1">
        <f t="array" ref="R35">SUMPRODUCT(
   ('2026_VTR (nicht ändern)'!$A$2:$A$378 &gt;= MAX(DATE(YEAR($R$30),MONTH($R$30),1), $F$2)) *
   ('2026_VTR (nicht ändern)'!$A$2:$A$378 &lt; MIN(EOMONTH($R$30,0)+1, '2026_VTR (nicht ändern)'!$X$53)) *
   INDEX('2026_VTR (nicht ändern)'!$E$2:$S$378, 0, MATCH($C35, '2026_VTR (nicht ändern)'!$E$1:$S$1, 0))
)</f>
        <v>0</v>
      </c>
      <c r="S35" s="58">
        <f t="shared" si="12"/>
        <v>0</v>
      </c>
      <c r="T35" s="5"/>
      <c r="U35" s="62"/>
      <c r="V35" s="51"/>
      <c r="W35" s="52"/>
      <c r="X35" s="60"/>
      <c r="Y35" s="62"/>
      <c r="Z35" s="51"/>
      <c r="AA35" s="52"/>
      <c r="AB35" s="60"/>
      <c r="AC35" s="62"/>
      <c r="AD35" s="51"/>
      <c r="AE35" s="52"/>
      <c r="AF35" s="60"/>
      <c r="AG35" s="62"/>
      <c r="AI35" s="51"/>
      <c r="AJ35" s="52"/>
      <c r="AK35" s="60"/>
      <c r="AL35" s="62"/>
    </row>
    <row r="36" spans="1:38" x14ac:dyDescent="0.25">
      <c r="A36" s="5"/>
      <c r="B36" s="134"/>
      <c r="C36" s="47" t="s">
        <v>78</v>
      </c>
      <c r="D36" s="48"/>
      <c r="E36" s="57"/>
      <c r="F36" s="65" cm="1">
        <f t="array" ref="F36">SUMPRODUCT(
   ('2026_VTR (nicht ändern)'!$A$2:$A$378 &gt;= MAX($F$30, $F$2)) *
   ('2026_VTR (nicht ändern)'!$A$2:$A$378 &lt;= EOMONTH($F$30,0)) *
   INDEX('2026_VTR (nicht ändern)'!$E$2:$S$378, 0, MATCH($C36, '2026_VTR (nicht ändern)'!$E$1:$S$1, 0))
)</f>
        <v>0</v>
      </c>
      <c r="G36" s="58">
        <f t="shared" si="6"/>
        <v>0</v>
      </c>
      <c r="H36" s="65" cm="1">
        <f t="array" ref="H36">SUMPRODUCT(
   ('2026_VTR (nicht ändern)'!$A$2:$A$378&gt;=MAX(DATE(YEAR($H$30),MONTH($H$30),1),$F$2)) *
   ('2026_VTR (nicht ändern)'!$A$2:$A$378&lt;=EOMONTH($H$30,0)) *
   INDEX('2026_VTR (nicht ändern)'!$E$2:$S$378,0,MATCH($C36,'2026_VTR (nicht ändern)'!$E$1:$S$1,0))
)</f>
        <v>0</v>
      </c>
      <c r="I36" s="58">
        <f t="shared" si="7"/>
        <v>0</v>
      </c>
      <c r="J36" s="65" cm="1">
        <f t="array" ref="J36">SUMPRODUCT(
   ('2026_VTR (nicht ändern)'!$A$2:$A$378&gt;=MAX(DATE(YEAR($J$30),MONTH($J$30),1),$F$2)) *
   ('2026_VTR (nicht ändern)'!$A$2:$A$378&lt;=EOMONTH($J$30,0)) *
   INDEX('2026_VTR (nicht ändern)'!$E$2:$S$378,0,MATCH($C36,'2026_VTR (nicht ändern)'!$E$1:$S$1,0))
)</f>
        <v>0</v>
      </c>
      <c r="K36" s="58">
        <f t="shared" si="8"/>
        <v>0</v>
      </c>
      <c r="L36" s="65" cm="1">
        <f t="array" ref="L36">SUMPRODUCT(
   ('2026_VTR (nicht ändern)'!$A$2:$A$378&gt;=MAX(DATE(YEAR($L$30),MONTH($L$30),1),$F$2)) *
   ('2026_VTR (nicht ändern)'!$A$2:$A$378&lt;=EOMONTH($L$30,0)) *
   INDEX('2026_VTR (nicht ändern)'!$E$2:$S$378,0,MATCH($C36,'2026_VTR (nicht ändern)'!$E$1:$S$1,0))
)</f>
        <v>0</v>
      </c>
      <c r="M36" s="58">
        <f t="shared" si="9"/>
        <v>0</v>
      </c>
      <c r="N36" s="65" cm="1">
        <f t="array" ref="N36">SUMPRODUCT(
   ('2026_VTR (nicht ändern)'!$A$2:$A$378&gt;=MAX(DATE(YEAR($N$30),MONTH($N$30),1),$F$2)) *
   ('2026_VTR (nicht ändern)'!$A$2:$A$378&lt;=EOMONTH($N$30,0)) *
   INDEX('2026_VTR (nicht ändern)'!$E$2:$S$378,0,MATCH($C36,'2026_VTR (nicht ändern)'!$E$1:$S$1,0))
)</f>
        <v>0</v>
      </c>
      <c r="O36" s="58">
        <f t="shared" si="10"/>
        <v>0</v>
      </c>
      <c r="P36" s="65" cm="1">
        <f t="array" ref="P36">SUMPRODUCT(
   ('2026_VTR (nicht ändern)'!$A$2:$A$378&gt;=MAX(DATE(YEAR($P$30),MONTH($P$30),1),$F$2)) *
   ('2026_VTR (nicht ändern)'!$A$2:$A$378&lt;=EOMONTH($P$30,0)) *
   INDEX('2026_VTR (nicht ändern)'!$E$2:$S$378,0,MATCH($C36,'2026_VTR (nicht ändern)'!$E$1:$S$1,0))
)</f>
        <v>0</v>
      </c>
      <c r="Q36" s="58">
        <f t="shared" si="11"/>
        <v>0</v>
      </c>
      <c r="R36" s="65" cm="1">
        <f t="array" ref="R36">SUMPRODUCT(
   ('2026_VTR (nicht ändern)'!$A$2:$A$378 &gt;= MAX(DATE(YEAR($R$30),MONTH($R$30),1), $F$2)) *
   ('2026_VTR (nicht ändern)'!$A$2:$A$378 &lt; MIN(EOMONTH($R$30,0)+1, '2026_VTR (nicht ändern)'!$X$53)) *
   INDEX('2026_VTR (nicht ändern)'!$E$2:$S$378, 0, MATCH($C36, '2026_VTR (nicht ändern)'!$E$1:$S$1, 0))
)</f>
        <v>0</v>
      </c>
      <c r="S36" s="58">
        <f t="shared" si="12"/>
        <v>0</v>
      </c>
      <c r="T36" s="5"/>
      <c r="U36" s="62"/>
      <c r="V36" s="51"/>
      <c r="W36" s="52"/>
      <c r="X36" s="60"/>
      <c r="Y36" s="62"/>
      <c r="Z36" s="51"/>
      <c r="AA36" s="52"/>
      <c r="AB36" s="60"/>
      <c r="AC36" s="62"/>
      <c r="AD36" s="51"/>
      <c r="AE36" s="52"/>
      <c r="AF36" s="60"/>
      <c r="AG36" s="62"/>
      <c r="AI36" s="51"/>
      <c r="AJ36" s="52"/>
      <c r="AK36" s="60"/>
      <c r="AL36" s="62"/>
    </row>
    <row r="37" spans="1:38" x14ac:dyDescent="0.25">
      <c r="A37" s="5"/>
      <c r="B37" s="134"/>
      <c r="C37" s="47" t="s">
        <v>78</v>
      </c>
      <c r="D37" s="48"/>
      <c r="E37" s="57"/>
      <c r="F37" s="65" cm="1">
        <f t="array" ref="F37">SUMPRODUCT(
   ('2026_VTR (nicht ändern)'!$A$2:$A$378 &gt;= MAX($F$30, $F$2)) *
   ('2026_VTR (nicht ändern)'!$A$2:$A$378 &lt;= EOMONTH($F$30,0)) *
   INDEX('2026_VTR (nicht ändern)'!$E$2:$S$378, 0, MATCH($C37, '2026_VTR (nicht ändern)'!$E$1:$S$1, 0))
)</f>
        <v>0</v>
      </c>
      <c r="G37" s="58">
        <f t="shared" si="6"/>
        <v>0</v>
      </c>
      <c r="H37" s="65" cm="1">
        <f t="array" ref="H37">SUMPRODUCT(
   ('2026_VTR (nicht ändern)'!$A$2:$A$378&gt;=MAX(DATE(YEAR($H$30),MONTH($H$30),1),$F$2)) *
   ('2026_VTR (nicht ändern)'!$A$2:$A$378&lt;=EOMONTH($H$30,0)) *
   INDEX('2026_VTR (nicht ändern)'!$E$2:$S$378,0,MATCH($C37,'2026_VTR (nicht ändern)'!$E$1:$S$1,0))
)</f>
        <v>0</v>
      </c>
      <c r="I37" s="58">
        <f t="shared" si="7"/>
        <v>0</v>
      </c>
      <c r="J37" s="65" cm="1">
        <f t="array" ref="J37">SUMPRODUCT(
   ('2026_VTR (nicht ändern)'!$A$2:$A$378&gt;=MAX(DATE(YEAR($J$30),MONTH($J$30),1),$F$2)) *
   ('2026_VTR (nicht ändern)'!$A$2:$A$378&lt;=EOMONTH($J$30,0)) *
   INDEX('2026_VTR (nicht ändern)'!$E$2:$S$378,0,MATCH($C37,'2026_VTR (nicht ändern)'!$E$1:$S$1,0))
)</f>
        <v>0</v>
      </c>
      <c r="K37" s="58">
        <f t="shared" si="8"/>
        <v>0</v>
      </c>
      <c r="L37" s="65" cm="1">
        <f t="array" ref="L37">SUMPRODUCT(
   ('2026_VTR (nicht ändern)'!$A$2:$A$378&gt;=MAX(DATE(YEAR($L$30),MONTH($L$30),1),$F$2)) *
   ('2026_VTR (nicht ändern)'!$A$2:$A$378&lt;=EOMONTH($L$30,0)) *
   INDEX('2026_VTR (nicht ändern)'!$E$2:$S$378,0,MATCH($C37,'2026_VTR (nicht ändern)'!$E$1:$S$1,0))
)</f>
        <v>0</v>
      </c>
      <c r="M37" s="58">
        <f t="shared" si="9"/>
        <v>0</v>
      </c>
      <c r="N37" s="65" cm="1">
        <f t="array" ref="N37">SUMPRODUCT(
   ('2026_VTR (nicht ändern)'!$A$2:$A$378&gt;=MAX(DATE(YEAR($N$30),MONTH($N$30),1),$F$2)) *
   ('2026_VTR (nicht ändern)'!$A$2:$A$378&lt;=EOMONTH($N$30,0)) *
   INDEX('2026_VTR (nicht ändern)'!$E$2:$S$378,0,MATCH($C37,'2026_VTR (nicht ändern)'!$E$1:$S$1,0))
)</f>
        <v>0</v>
      </c>
      <c r="O37" s="58">
        <f t="shared" si="10"/>
        <v>0</v>
      </c>
      <c r="P37" s="65" cm="1">
        <f t="array" ref="P37">SUMPRODUCT(
   ('2026_VTR (nicht ändern)'!$A$2:$A$378&gt;=MAX(DATE(YEAR($P$30),MONTH($P$30),1),$F$2)) *
   ('2026_VTR (nicht ändern)'!$A$2:$A$378&lt;=EOMONTH($P$30,0)) *
   INDEX('2026_VTR (nicht ändern)'!$E$2:$S$378,0,MATCH($C37,'2026_VTR (nicht ändern)'!$E$1:$S$1,0))
)</f>
        <v>0</v>
      </c>
      <c r="Q37" s="58">
        <f t="shared" si="11"/>
        <v>0</v>
      </c>
      <c r="R37" s="65" cm="1">
        <f t="array" ref="R37">SUMPRODUCT(
   ('2026_VTR (nicht ändern)'!$A$2:$A$378 &gt;= MAX(DATE(YEAR($R$30),MONTH($R$30),1), $F$2)) *
   ('2026_VTR (nicht ändern)'!$A$2:$A$378 &lt; MIN(EOMONTH($R$30,0)+1, '2026_VTR (nicht ändern)'!$X$53)) *
   INDEX('2026_VTR (nicht ändern)'!$E$2:$S$378, 0, MATCH($C37, '2026_VTR (nicht ändern)'!$E$1:$S$1, 0))
)</f>
        <v>0</v>
      </c>
      <c r="S37" s="58">
        <f t="shared" si="12"/>
        <v>0</v>
      </c>
      <c r="T37" s="5"/>
      <c r="U37" s="62"/>
      <c r="V37" s="51"/>
      <c r="W37" s="52"/>
      <c r="X37" s="60"/>
      <c r="Y37" s="62"/>
      <c r="Z37" s="51"/>
      <c r="AA37" s="52"/>
      <c r="AB37" s="60"/>
      <c r="AC37" s="62"/>
      <c r="AD37" s="51"/>
      <c r="AE37" s="52"/>
      <c r="AF37" s="60"/>
      <c r="AG37" s="62"/>
      <c r="AI37" s="51"/>
      <c r="AJ37" s="52"/>
      <c r="AK37" s="60"/>
      <c r="AL37" s="62"/>
    </row>
    <row r="38" spans="1:38" x14ac:dyDescent="0.25">
      <c r="A38" s="5"/>
      <c r="B38" s="134"/>
      <c r="C38" s="47" t="s">
        <v>78</v>
      </c>
      <c r="D38" s="48"/>
      <c r="E38" s="57"/>
      <c r="F38" s="65" cm="1">
        <f t="array" ref="F38">SUMPRODUCT(
   ('2026_VTR (nicht ändern)'!$A$2:$A$378 &gt;= MAX($F$30, $F$2)) *
   ('2026_VTR (nicht ändern)'!$A$2:$A$378 &lt;= EOMONTH($F$30,0)) *
   INDEX('2026_VTR (nicht ändern)'!$E$2:$S$378, 0, MATCH($C38, '2026_VTR (nicht ändern)'!$E$1:$S$1, 0))
)</f>
        <v>0</v>
      </c>
      <c r="G38" s="58">
        <f t="shared" si="6"/>
        <v>0</v>
      </c>
      <c r="H38" s="65" cm="1">
        <f t="array" ref="H38">SUMPRODUCT(
   ('2026_VTR (nicht ändern)'!$A$2:$A$378&gt;=MAX(DATE(YEAR($H$30),MONTH($H$30),1),$F$2)) *
   ('2026_VTR (nicht ändern)'!$A$2:$A$378&lt;=EOMONTH($H$30,0)) *
   INDEX('2026_VTR (nicht ändern)'!$E$2:$S$378,0,MATCH($C38,'2026_VTR (nicht ändern)'!$E$1:$S$1,0))
)</f>
        <v>0</v>
      </c>
      <c r="I38" s="58">
        <f t="shared" si="7"/>
        <v>0</v>
      </c>
      <c r="J38" s="65" cm="1">
        <f t="array" ref="J38">SUMPRODUCT(
   ('2026_VTR (nicht ändern)'!$A$2:$A$378&gt;=MAX(DATE(YEAR($J$30),MONTH($J$30),1),$F$2)) *
   ('2026_VTR (nicht ändern)'!$A$2:$A$378&lt;=EOMONTH($J$30,0)) *
   INDEX('2026_VTR (nicht ändern)'!$E$2:$S$378,0,MATCH($C38,'2026_VTR (nicht ändern)'!$E$1:$S$1,0))
)</f>
        <v>0</v>
      </c>
      <c r="K38" s="58">
        <f t="shared" si="8"/>
        <v>0</v>
      </c>
      <c r="L38" s="65" cm="1">
        <f t="array" ref="L38">SUMPRODUCT(
   ('2026_VTR (nicht ändern)'!$A$2:$A$378&gt;=MAX(DATE(YEAR($L$30),MONTH($L$30),1),$F$2)) *
   ('2026_VTR (nicht ändern)'!$A$2:$A$378&lt;=EOMONTH($L$30,0)) *
   INDEX('2026_VTR (nicht ändern)'!$E$2:$S$378,0,MATCH($C38,'2026_VTR (nicht ändern)'!$E$1:$S$1,0))
)</f>
        <v>0</v>
      </c>
      <c r="M38" s="58">
        <f t="shared" si="9"/>
        <v>0</v>
      </c>
      <c r="N38" s="65" cm="1">
        <f t="array" ref="N38">SUMPRODUCT(
   ('2026_VTR (nicht ändern)'!$A$2:$A$378&gt;=MAX(DATE(YEAR($N$30),MONTH($N$30),1),$F$2)) *
   ('2026_VTR (nicht ändern)'!$A$2:$A$378&lt;=EOMONTH($N$30,0)) *
   INDEX('2026_VTR (nicht ändern)'!$E$2:$S$378,0,MATCH($C38,'2026_VTR (nicht ändern)'!$E$1:$S$1,0))
)</f>
        <v>0</v>
      </c>
      <c r="O38" s="58">
        <f t="shared" si="10"/>
        <v>0</v>
      </c>
      <c r="P38" s="65" cm="1">
        <f t="array" ref="P38">SUMPRODUCT(
   ('2026_VTR (nicht ändern)'!$A$2:$A$378&gt;=MAX(DATE(YEAR($P$30),MONTH($P$30),1),$F$2)) *
   ('2026_VTR (nicht ändern)'!$A$2:$A$378&lt;=EOMONTH($P$30,0)) *
   INDEX('2026_VTR (nicht ändern)'!$E$2:$S$378,0,MATCH($C38,'2026_VTR (nicht ändern)'!$E$1:$S$1,0))
)</f>
        <v>0</v>
      </c>
      <c r="Q38" s="58">
        <f t="shared" si="11"/>
        <v>0</v>
      </c>
      <c r="R38" s="65" cm="1">
        <f t="array" ref="R38">SUMPRODUCT(
   ('2026_VTR (nicht ändern)'!$A$2:$A$378 &gt;= MAX(DATE(YEAR($R$30),MONTH($R$30),1), $F$2)) *
   ('2026_VTR (nicht ändern)'!$A$2:$A$378 &lt; MIN(EOMONTH($R$30,0)+1, '2026_VTR (nicht ändern)'!$X$53)) *
   INDEX('2026_VTR (nicht ändern)'!$E$2:$S$378, 0, MATCH($C38, '2026_VTR (nicht ändern)'!$E$1:$S$1, 0))
)</f>
        <v>0</v>
      </c>
      <c r="S38" s="58">
        <f t="shared" si="12"/>
        <v>0</v>
      </c>
      <c r="T38" s="5"/>
      <c r="U38" s="62"/>
      <c r="V38" s="51"/>
      <c r="W38" s="52"/>
      <c r="X38" s="60"/>
      <c r="Y38" s="62"/>
      <c r="Z38" s="51"/>
      <c r="AA38" s="52"/>
      <c r="AB38" s="60"/>
      <c r="AC38" s="62"/>
      <c r="AD38" s="51"/>
      <c r="AE38" s="52"/>
      <c r="AF38" s="60"/>
      <c r="AG38" s="62"/>
      <c r="AI38" s="51"/>
      <c r="AJ38" s="52"/>
      <c r="AK38" s="60"/>
      <c r="AL38" s="62"/>
    </row>
    <row r="39" spans="1:38" x14ac:dyDescent="0.25">
      <c r="A39" s="5"/>
      <c r="B39" s="134"/>
      <c r="C39" s="47" t="s">
        <v>78</v>
      </c>
      <c r="D39" s="48"/>
      <c r="E39" s="57"/>
      <c r="F39" s="65" cm="1">
        <f t="array" ref="F39">SUMPRODUCT(
   ('2026_VTR (nicht ändern)'!$A$2:$A$378 &gt;= MAX($F$30, $F$2)) *
   ('2026_VTR (nicht ändern)'!$A$2:$A$378 &lt;= EOMONTH($F$30,0)) *
   INDEX('2026_VTR (nicht ändern)'!$E$2:$S$378, 0, MATCH($C39, '2026_VTR (nicht ändern)'!$E$1:$S$1, 0))
)</f>
        <v>0</v>
      </c>
      <c r="G39" s="58">
        <f t="shared" si="6"/>
        <v>0</v>
      </c>
      <c r="H39" s="65" cm="1">
        <f t="array" ref="H39">SUMPRODUCT(
   ('2026_VTR (nicht ändern)'!$A$2:$A$378&gt;=MAX(DATE(YEAR($H$30),MONTH($H$30),1),$F$2)) *
   ('2026_VTR (nicht ändern)'!$A$2:$A$378&lt;=EOMONTH($H$30,0)) *
   INDEX('2026_VTR (nicht ändern)'!$E$2:$S$378,0,MATCH($C39,'2026_VTR (nicht ändern)'!$E$1:$S$1,0))
)</f>
        <v>0</v>
      </c>
      <c r="I39" s="58">
        <f t="shared" si="7"/>
        <v>0</v>
      </c>
      <c r="J39" s="65" cm="1">
        <f t="array" ref="J39">SUMPRODUCT(
   ('2026_VTR (nicht ändern)'!$A$2:$A$378&gt;=MAX(DATE(YEAR($J$30),MONTH($J$30),1),$F$2)) *
   ('2026_VTR (nicht ändern)'!$A$2:$A$378&lt;=EOMONTH($J$30,0)) *
   INDEX('2026_VTR (nicht ändern)'!$E$2:$S$378,0,MATCH($C39,'2026_VTR (nicht ändern)'!$E$1:$S$1,0))
)</f>
        <v>0</v>
      </c>
      <c r="K39" s="58">
        <f t="shared" si="8"/>
        <v>0</v>
      </c>
      <c r="L39" s="65" cm="1">
        <f t="array" ref="L39">SUMPRODUCT(
   ('2026_VTR (nicht ändern)'!$A$2:$A$378&gt;=MAX(DATE(YEAR($L$30),MONTH($L$30),1),$F$2)) *
   ('2026_VTR (nicht ändern)'!$A$2:$A$378&lt;=EOMONTH($L$30,0)) *
   INDEX('2026_VTR (nicht ändern)'!$E$2:$S$378,0,MATCH($C39,'2026_VTR (nicht ändern)'!$E$1:$S$1,0))
)</f>
        <v>0</v>
      </c>
      <c r="M39" s="58">
        <f t="shared" si="9"/>
        <v>0</v>
      </c>
      <c r="N39" s="65" cm="1">
        <f t="array" ref="N39">SUMPRODUCT(
   ('2026_VTR (nicht ändern)'!$A$2:$A$378&gt;=MAX(DATE(YEAR($N$30),MONTH($N$30),1),$F$2)) *
   ('2026_VTR (nicht ändern)'!$A$2:$A$378&lt;=EOMONTH($N$30,0)) *
   INDEX('2026_VTR (nicht ändern)'!$E$2:$S$378,0,MATCH($C39,'2026_VTR (nicht ändern)'!$E$1:$S$1,0))
)</f>
        <v>0</v>
      </c>
      <c r="O39" s="58">
        <f t="shared" si="10"/>
        <v>0</v>
      </c>
      <c r="P39" s="65" cm="1">
        <f t="array" ref="P39">SUMPRODUCT(
   ('2026_VTR (nicht ändern)'!$A$2:$A$378&gt;=MAX(DATE(YEAR($P$30),MONTH($P$30),1),$F$2)) *
   ('2026_VTR (nicht ändern)'!$A$2:$A$378&lt;=EOMONTH($P$30,0)) *
   INDEX('2026_VTR (nicht ändern)'!$E$2:$S$378,0,MATCH($C39,'2026_VTR (nicht ändern)'!$E$1:$S$1,0))
)</f>
        <v>0</v>
      </c>
      <c r="Q39" s="58">
        <f t="shared" si="11"/>
        <v>0</v>
      </c>
      <c r="R39" s="65" cm="1">
        <f t="array" ref="R39">SUMPRODUCT(
   ('2026_VTR (nicht ändern)'!$A$2:$A$378 &gt;= MAX(DATE(YEAR($R$30),MONTH($R$30),1), $F$2)) *
   ('2026_VTR (nicht ändern)'!$A$2:$A$378 &lt; MIN(EOMONTH($R$30,0)+1, '2026_VTR (nicht ändern)'!$X$53)) *
   INDEX('2026_VTR (nicht ändern)'!$E$2:$S$378, 0, MATCH($C39, '2026_VTR (nicht ändern)'!$E$1:$S$1, 0))
)</f>
        <v>0</v>
      </c>
      <c r="S39" s="58">
        <f t="shared" si="12"/>
        <v>0</v>
      </c>
      <c r="T39" s="5"/>
      <c r="U39" s="62"/>
      <c r="V39" s="51"/>
      <c r="W39" s="52"/>
      <c r="X39" s="60"/>
      <c r="Y39" s="62"/>
      <c r="Z39" s="51"/>
      <c r="AA39" s="52"/>
      <c r="AB39" s="60"/>
      <c r="AC39" s="62"/>
      <c r="AD39" s="51"/>
      <c r="AE39" s="52"/>
      <c r="AF39" s="60"/>
      <c r="AG39" s="62"/>
      <c r="AI39" s="51"/>
      <c r="AJ39" s="52"/>
      <c r="AK39" s="60"/>
      <c r="AL39" s="62"/>
    </row>
    <row r="40" spans="1:38" x14ac:dyDescent="0.25">
      <c r="A40" s="5"/>
      <c r="B40" s="134"/>
      <c r="C40" s="47" t="s">
        <v>78</v>
      </c>
      <c r="D40" s="48"/>
      <c r="E40" s="57"/>
      <c r="F40" s="65" cm="1">
        <f t="array" ref="F40">SUMPRODUCT(
   ('2026_VTR (nicht ändern)'!$A$2:$A$378 &gt;= MAX($F$30, $F$2)) *
   ('2026_VTR (nicht ändern)'!$A$2:$A$378 &lt;= EOMONTH($F$30,0)) *
   INDEX('2026_VTR (nicht ändern)'!$E$2:$S$378, 0, MATCH($C40, '2026_VTR (nicht ändern)'!$E$1:$S$1, 0))
)</f>
        <v>0</v>
      </c>
      <c r="G40" s="58">
        <f t="shared" si="6"/>
        <v>0</v>
      </c>
      <c r="H40" s="65" cm="1">
        <f t="array" ref="H40">SUMPRODUCT(
   ('2026_VTR (nicht ändern)'!$A$2:$A$378&gt;=MAX(DATE(YEAR($H$30),MONTH($H$30),1),$F$2)) *
   ('2026_VTR (nicht ändern)'!$A$2:$A$378&lt;=EOMONTH($H$30,0)) *
   INDEX('2026_VTR (nicht ändern)'!$E$2:$S$378,0,MATCH($C40,'2026_VTR (nicht ändern)'!$E$1:$S$1,0))
)</f>
        <v>0</v>
      </c>
      <c r="I40" s="58">
        <f t="shared" si="7"/>
        <v>0</v>
      </c>
      <c r="J40" s="65" cm="1">
        <f t="array" ref="J40">SUMPRODUCT(
   ('2026_VTR (nicht ändern)'!$A$2:$A$378&gt;=MAX(DATE(YEAR($J$30),MONTH($J$30),1),$F$2)) *
   ('2026_VTR (nicht ändern)'!$A$2:$A$378&lt;=EOMONTH($J$30,0)) *
   INDEX('2026_VTR (nicht ändern)'!$E$2:$S$378,0,MATCH($C40,'2026_VTR (nicht ändern)'!$E$1:$S$1,0))
)</f>
        <v>0</v>
      </c>
      <c r="K40" s="58">
        <f t="shared" si="8"/>
        <v>0</v>
      </c>
      <c r="L40" s="65" cm="1">
        <f t="array" ref="L40">SUMPRODUCT(
   ('2026_VTR (nicht ändern)'!$A$2:$A$378&gt;=MAX(DATE(YEAR($L$30),MONTH($L$30),1),$F$2)) *
   ('2026_VTR (nicht ändern)'!$A$2:$A$378&lt;=EOMONTH($L$30,0)) *
   INDEX('2026_VTR (nicht ändern)'!$E$2:$S$378,0,MATCH($C40,'2026_VTR (nicht ändern)'!$E$1:$S$1,0))
)</f>
        <v>0</v>
      </c>
      <c r="M40" s="58">
        <f t="shared" si="9"/>
        <v>0</v>
      </c>
      <c r="N40" s="65" cm="1">
        <f t="array" ref="N40">SUMPRODUCT(
   ('2026_VTR (nicht ändern)'!$A$2:$A$378&gt;=MAX(DATE(YEAR($N$30),MONTH($N$30),1),$F$2)) *
   ('2026_VTR (nicht ändern)'!$A$2:$A$378&lt;=EOMONTH($N$30,0)) *
   INDEX('2026_VTR (nicht ändern)'!$E$2:$S$378,0,MATCH($C40,'2026_VTR (nicht ändern)'!$E$1:$S$1,0))
)</f>
        <v>0</v>
      </c>
      <c r="O40" s="58">
        <f t="shared" si="10"/>
        <v>0</v>
      </c>
      <c r="P40" s="65" cm="1">
        <f t="array" ref="P40">SUMPRODUCT(
   ('2026_VTR (nicht ändern)'!$A$2:$A$378&gt;=MAX(DATE(YEAR($P$30),MONTH($P$30),1),$F$2)) *
   ('2026_VTR (nicht ändern)'!$A$2:$A$378&lt;=EOMONTH($P$30,0)) *
   INDEX('2026_VTR (nicht ändern)'!$E$2:$S$378,0,MATCH($C40,'2026_VTR (nicht ändern)'!$E$1:$S$1,0))
)</f>
        <v>0</v>
      </c>
      <c r="Q40" s="58">
        <f t="shared" si="11"/>
        <v>0</v>
      </c>
      <c r="R40" s="65" cm="1">
        <f t="array" ref="R40">SUMPRODUCT(
   ('2026_VTR (nicht ändern)'!$A$2:$A$378 &gt;= MAX(DATE(YEAR($R$30),MONTH($R$30),1), $F$2)) *
   ('2026_VTR (nicht ändern)'!$A$2:$A$378 &lt; MIN(EOMONTH($R$30,0)+1, '2026_VTR (nicht ändern)'!$X$53)) *
   INDEX('2026_VTR (nicht ändern)'!$E$2:$S$378, 0, MATCH($C40, '2026_VTR (nicht ändern)'!$E$1:$S$1, 0))
)</f>
        <v>0</v>
      </c>
      <c r="S40" s="58">
        <f t="shared" si="12"/>
        <v>0</v>
      </c>
      <c r="T40" s="5"/>
      <c r="U40" s="62"/>
      <c r="V40" s="51"/>
      <c r="W40" s="52"/>
      <c r="X40" s="60"/>
      <c r="Y40" s="62"/>
      <c r="Z40" s="51"/>
      <c r="AA40" s="52"/>
      <c r="AB40" s="60"/>
      <c r="AC40" s="62"/>
      <c r="AD40" s="51"/>
      <c r="AE40" s="52"/>
      <c r="AF40" s="60"/>
      <c r="AG40" s="62"/>
      <c r="AI40" s="51"/>
      <c r="AJ40" s="52"/>
      <c r="AK40" s="60"/>
      <c r="AL40" s="62"/>
    </row>
    <row r="41" spans="1:38" x14ac:dyDescent="0.25">
      <c r="A41" s="5"/>
      <c r="B41" s="134"/>
      <c r="C41" s="47" t="s">
        <v>78</v>
      </c>
      <c r="D41" s="48"/>
      <c r="E41" s="57"/>
      <c r="F41" s="65" cm="1">
        <f t="array" ref="F41">SUMPRODUCT(
   ('2026_VTR (nicht ändern)'!$A$2:$A$378 &gt;= MAX($F$30, $F$2)) *
   ('2026_VTR (nicht ändern)'!$A$2:$A$378 &lt;= EOMONTH($F$30,0)) *
   INDEX('2026_VTR (nicht ändern)'!$E$2:$S$378, 0, MATCH($C41, '2026_VTR (nicht ändern)'!$E$1:$S$1, 0))
)</f>
        <v>0</v>
      </c>
      <c r="G41" s="58">
        <f t="shared" si="6"/>
        <v>0</v>
      </c>
      <c r="H41" s="65" cm="1">
        <f t="array" ref="H41">SUMPRODUCT(
   ('2026_VTR (nicht ändern)'!$A$2:$A$378&gt;=MAX(DATE(YEAR($H$30),MONTH($H$30),1),$F$2)) *
   ('2026_VTR (nicht ändern)'!$A$2:$A$378&lt;=EOMONTH($H$30,0)) *
   INDEX('2026_VTR (nicht ändern)'!$E$2:$S$378,0,MATCH($C41,'2026_VTR (nicht ändern)'!$E$1:$S$1,0))
)</f>
        <v>0</v>
      </c>
      <c r="I41" s="58">
        <f t="shared" si="7"/>
        <v>0</v>
      </c>
      <c r="J41" s="65" cm="1">
        <f t="array" ref="J41">SUMPRODUCT(
   ('2026_VTR (nicht ändern)'!$A$2:$A$378&gt;=MAX(DATE(YEAR($J$30),MONTH($J$30),1),$F$2)) *
   ('2026_VTR (nicht ändern)'!$A$2:$A$378&lt;=EOMONTH($J$30,0)) *
   INDEX('2026_VTR (nicht ändern)'!$E$2:$S$378,0,MATCH($C41,'2026_VTR (nicht ändern)'!$E$1:$S$1,0))
)</f>
        <v>0</v>
      </c>
      <c r="K41" s="58">
        <f t="shared" si="8"/>
        <v>0</v>
      </c>
      <c r="L41" s="65" cm="1">
        <f t="array" ref="L41">SUMPRODUCT(
   ('2026_VTR (nicht ändern)'!$A$2:$A$378&gt;=MAX(DATE(YEAR($L$30),MONTH($L$30),1),$F$2)) *
   ('2026_VTR (nicht ändern)'!$A$2:$A$378&lt;=EOMONTH($L$30,0)) *
   INDEX('2026_VTR (nicht ändern)'!$E$2:$S$378,0,MATCH($C41,'2026_VTR (nicht ändern)'!$E$1:$S$1,0))
)</f>
        <v>0</v>
      </c>
      <c r="M41" s="58">
        <f t="shared" si="9"/>
        <v>0</v>
      </c>
      <c r="N41" s="65" cm="1">
        <f t="array" ref="N41">SUMPRODUCT(
   ('2026_VTR (nicht ändern)'!$A$2:$A$378&gt;=MAX(DATE(YEAR($N$30),MONTH($N$30),1),$F$2)) *
   ('2026_VTR (nicht ändern)'!$A$2:$A$378&lt;=EOMONTH($N$30,0)) *
   INDEX('2026_VTR (nicht ändern)'!$E$2:$S$378,0,MATCH($C41,'2026_VTR (nicht ändern)'!$E$1:$S$1,0))
)</f>
        <v>0</v>
      </c>
      <c r="O41" s="58">
        <f t="shared" si="10"/>
        <v>0</v>
      </c>
      <c r="P41" s="65" cm="1">
        <f t="array" ref="P41">SUMPRODUCT(
   ('2026_VTR (nicht ändern)'!$A$2:$A$378&gt;=MAX(DATE(YEAR($P$30),MONTH($P$30),1),$F$2)) *
   ('2026_VTR (nicht ändern)'!$A$2:$A$378&lt;=EOMONTH($P$30,0)) *
   INDEX('2026_VTR (nicht ändern)'!$E$2:$S$378,0,MATCH($C41,'2026_VTR (nicht ändern)'!$E$1:$S$1,0))
)</f>
        <v>0</v>
      </c>
      <c r="Q41" s="58">
        <f t="shared" si="11"/>
        <v>0</v>
      </c>
      <c r="R41" s="65" cm="1">
        <f t="array" ref="R41">SUMPRODUCT(
   ('2026_VTR (nicht ändern)'!$A$2:$A$378 &gt;= MAX(DATE(YEAR($R$30),MONTH($R$30),1), $F$2)) *
   ('2026_VTR (nicht ändern)'!$A$2:$A$378 &lt; MIN(EOMONTH($R$30,0)+1, '2026_VTR (nicht ändern)'!$X$53)) *
   INDEX('2026_VTR (nicht ändern)'!$E$2:$S$378, 0, MATCH($C41, '2026_VTR (nicht ändern)'!$E$1:$S$1, 0))
)</f>
        <v>0</v>
      </c>
      <c r="S41" s="58">
        <f t="shared" si="12"/>
        <v>0</v>
      </c>
      <c r="T41" s="5"/>
      <c r="U41" s="62"/>
      <c r="V41" s="51"/>
      <c r="W41" s="52"/>
      <c r="X41" s="60"/>
      <c r="Y41" s="62"/>
      <c r="Z41" s="51"/>
      <c r="AA41" s="52"/>
      <c r="AB41" s="60"/>
      <c r="AC41" s="62"/>
      <c r="AD41" s="51"/>
      <c r="AE41" s="52"/>
      <c r="AF41" s="60"/>
      <c r="AG41" s="62"/>
      <c r="AI41" s="51"/>
      <c r="AJ41" s="52"/>
      <c r="AK41" s="60"/>
      <c r="AL41" s="62"/>
    </row>
    <row r="42" spans="1:38" x14ac:dyDescent="0.25">
      <c r="A42" s="5"/>
      <c r="B42" s="134"/>
      <c r="C42" s="47" t="s">
        <v>78</v>
      </c>
      <c r="D42" s="48"/>
      <c r="E42" s="57"/>
      <c r="F42" s="65" cm="1">
        <f t="array" ref="F42">SUMPRODUCT(
   ('2026_VTR (nicht ändern)'!$A$2:$A$378 &gt;= MAX($F$30, $F$2)) *
   ('2026_VTR (nicht ändern)'!$A$2:$A$378 &lt;= EOMONTH($F$30,0)) *
   INDEX('2026_VTR (nicht ändern)'!$E$2:$S$378, 0, MATCH($C42, '2026_VTR (nicht ändern)'!$E$1:$S$1, 0))
)</f>
        <v>0</v>
      </c>
      <c r="G42" s="58">
        <f t="shared" si="6"/>
        <v>0</v>
      </c>
      <c r="H42" s="65" cm="1">
        <f t="array" ref="H42">SUMPRODUCT(
   ('2026_VTR (nicht ändern)'!$A$2:$A$378&gt;=MAX(DATE(YEAR($H$30),MONTH($H$30),1),$F$2)) *
   ('2026_VTR (nicht ändern)'!$A$2:$A$378&lt;=EOMONTH($H$30,0)) *
   INDEX('2026_VTR (nicht ändern)'!$E$2:$S$378,0,MATCH($C42,'2026_VTR (nicht ändern)'!$E$1:$S$1,0))
)</f>
        <v>0</v>
      </c>
      <c r="I42" s="58">
        <f t="shared" si="7"/>
        <v>0</v>
      </c>
      <c r="J42" s="65" cm="1">
        <f t="array" ref="J42">SUMPRODUCT(
   ('2026_VTR (nicht ändern)'!$A$2:$A$378&gt;=MAX(DATE(YEAR($J$30),MONTH($J$30),1),$F$2)) *
   ('2026_VTR (nicht ändern)'!$A$2:$A$378&lt;=EOMONTH($J$30,0)) *
   INDEX('2026_VTR (nicht ändern)'!$E$2:$S$378,0,MATCH($C42,'2026_VTR (nicht ändern)'!$E$1:$S$1,0))
)</f>
        <v>0</v>
      </c>
      <c r="K42" s="58">
        <f t="shared" si="8"/>
        <v>0</v>
      </c>
      <c r="L42" s="65" cm="1">
        <f t="array" ref="L42">SUMPRODUCT(
   ('2026_VTR (nicht ändern)'!$A$2:$A$378&gt;=MAX(DATE(YEAR($L$30),MONTH($L$30),1),$F$2)) *
   ('2026_VTR (nicht ändern)'!$A$2:$A$378&lt;=EOMONTH($L$30,0)) *
   INDEX('2026_VTR (nicht ändern)'!$E$2:$S$378,0,MATCH($C42,'2026_VTR (nicht ändern)'!$E$1:$S$1,0))
)</f>
        <v>0</v>
      </c>
      <c r="M42" s="58">
        <f t="shared" si="9"/>
        <v>0</v>
      </c>
      <c r="N42" s="65" cm="1">
        <f t="array" ref="N42">SUMPRODUCT(
   ('2026_VTR (nicht ändern)'!$A$2:$A$378&gt;=MAX(DATE(YEAR($N$30),MONTH($N$30),1),$F$2)) *
   ('2026_VTR (nicht ändern)'!$A$2:$A$378&lt;=EOMONTH($N$30,0)) *
   INDEX('2026_VTR (nicht ändern)'!$E$2:$S$378,0,MATCH($C42,'2026_VTR (nicht ändern)'!$E$1:$S$1,0))
)</f>
        <v>0</v>
      </c>
      <c r="O42" s="58">
        <f t="shared" si="10"/>
        <v>0</v>
      </c>
      <c r="P42" s="65" cm="1">
        <f t="array" ref="P42">SUMPRODUCT(
   ('2026_VTR (nicht ändern)'!$A$2:$A$378&gt;=MAX(DATE(YEAR($P$30),MONTH($P$30),1),$F$2)) *
   ('2026_VTR (nicht ändern)'!$A$2:$A$378&lt;=EOMONTH($P$30,0)) *
   INDEX('2026_VTR (nicht ändern)'!$E$2:$S$378,0,MATCH($C42,'2026_VTR (nicht ändern)'!$E$1:$S$1,0))
)</f>
        <v>0</v>
      </c>
      <c r="Q42" s="58">
        <f t="shared" si="11"/>
        <v>0</v>
      </c>
      <c r="R42" s="65" cm="1">
        <f t="array" ref="R42">SUMPRODUCT(
   ('2026_VTR (nicht ändern)'!$A$2:$A$378 &gt;= MAX(DATE(YEAR($R$30),MONTH($R$30),1), $F$2)) *
   ('2026_VTR (nicht ändern)'!$A$2:$A$378 &lt; MIN(EOMONTH($R$30,0)+1, '2026_VTR (nicht ändern)'!$X$53)) *
   INDEX('2026_VTR (nicht ändern)'!$E$2:$S$378, 0, MATCH($C42, '2026_VTR (nicht ändern)'!$E$1:$S$1, 0))
)</f>
        <v>0</v>
      </c>
      <c r="S42" s="58">
        <f t="shared" si="12"/>
        <v>0</v>
      </c>
      <c r="T42" s="5"/>
      <c r="U42" s="62"/>
      <c r="V42" s="51"/>
      <c r="W42" s="52"/>
      <c r="X42" s="60"/>
      <c r="Y42" s="62"/>
      <c r="Z42" s="51"/>
      <c r="AA42" s="52"/>
      <c r="AB42" s="60"/>
      <c r="AC42" s="62"/>
      <c r="AD42" s="51"/>
      <c r="AE42" s="52"/>
      <c r="AF42" s="60"/>
      <c r="AG42" s="62"/>
      <c r="AI42" s="51"/>
      <c r="AJ42" s="52"/>
      <c r="AK42" s="60"/>
      <c r="AL42" s="62"/>
    </row>
    <row r="43" spans="1:38" x14ac:dyDescent="0.25">
      <c r="A43" s="5"/>
      <c r="B43" s="134"/>
      <c r="C43" s="47" t="s">
        <v>78</v>
      </c>
      <c r="D43" s="48"/>
      <c r="E43" s="57"/>
      <c r="F43" s="65" cm="1">
        <f t="array" ref="F43">SUMPRODUCT(
   ('2026_VTR (nicht ändern)'!$A$2:$A$378 &gt;= MAX($F$30, $F$2)) *
   ('2026_VTR (nicht ändern)'!$A$2:$A$378 &lt;= EOMONTH($F$30,0)) *
   INDEX('2026_VTR (nicht ändern)'!$E$2:$S$378, 0, MATCH($C43, '2026_VTR (nicht ändern)'!$E$1:$S$1, 0))
)</f>
        <v>0</v>
      </c>
      <c r="G43" s="58">
        <f t="shared" si="6"/>
        <v>0</v>
      </c>
      <c r="H43" s="65" cm="1">
        <f t="array" ref="H43">SUMPRODUCT(
   ('2026_VTR (nicht ändern)'!$A$2:$A$378&gt;=MAX(DATE(YEAR($H$30),MONTH($H$30),1),$F$2)) *
   ('2026_VTR (nicht ändern)'!$A$2:$A$378&lt;=EOMONTH($H$30,0)) *
   INDEX('2026_VTR (nicht ändern)'!$E$2:$S$378,0,MATCH($C43,'2026_VTR (nicht ändern)'!$E$1:$S$1,0))
)</f>
        <v>0</v>
      </c>
      <c r="I43" s="58">
        <f t="shared" si="7"/>
        <v>0</v>
      </c>
      <c r="J43" s="65" cm="1">
        <f t="array" ref="J43">SUMPRODUCT(
   ('2026_VTR (nicht ändern)'!$A$2:$A$378&gt;=MAX(DATE(YEAR($J$30),MONTH($J$30),1),$F$2)) *
   ('2026_VTR (nicht ändern)'!$A$2:$A$378&lt;=EOMONTH($J$30,0)) *
   INDEX('2026_VTR (nicht ändern)'!$E$2:$S$378,0,MATCH($C43,'2026_VTR (nicht ändern)'!$E$1:$S$1,0))
)</f>
        <v>0</v>
      </c>
      <c r="K43" s="58">
        <f t="shared" si="8"/>
        <v>0</v>
      </c>
      <c r="L43" s="65" cm="1">
        <f t="array" ref="L43">SUMPRODUCT(
   ('2026_VTR (nicht ändern)'!$A$2:$A$378&gt;=MAX(DATE(YEAR($L$30),MONTH($L$30),1),$F$2)) *
   ('2026_VTR (nicht ändern)'!$A$2:$A$378&lt;=EOMONTH($L$30,0)) *
   INDEX('2026_VTR (nicht ändern)'!$E$2:$S$378,0,MATCH($C43,'2026_VTR (nicht ändern)'!$E$1:$S$1,0))
)</f>
        <v>0</v>
      </c>
      <c r="M43" s="58">
        <f t="shared" si="9"/>
        <v>0</v>
      </c>
      <c r="N43" s="65" cm="1">
        <f t="array" ref="N43">SUMPRODUCT(
   ('2026_VTR (nicht ändern)'!$A$2:$A$378&gt;=MAX(DATE(YEAR($N$30),MONTH($N$30),1),$F$2)) *
   ('2026_VTR (nicht ändern)'!$A$2:$A$378&lt;=EOMONTH($N$30,0)) *
   INDEX('2026_VTR (nicht ändern)'!$E$2:$S$378,0,MATCH($C43,'2026_VTR (nicht ändern)'!$E$1:$S$1,0))
)</f>
        <v>0</v>
      </c>
      <c r="O43" s="58">
        <f t="shared" si="10"/>
        <v>0</v>
      </c>
      <c r="P43" s="65" cm="1">
        <f t="array" ref="P43">SUMPRODUCT(
   ('2026_VTR (nicht ändern)'!$A$2:$A$378&gt;=MAX(DATE(YEAR($P$30),MONTH($P$30),1),$F$2)) *
   ('2026_VTR (nicht ändern)'!$A$2:$A$378&lt;=EOMONTH($P$30,0)) *
   INDEX('2026_VTR (nicht ändern)'!$E$2:$S$378,0,MATCH($C43,'2026_VTR (nicht ändern)'!$E$1:$S$1,0))
)</f>
        <v>0</v>
      </c>
      <c r="Q43" s="58">
        <f t="shared" si="11"/>
        <v>0</v>
      </c>
      <c r="R43" s="65" cm="1">
        <f t="array" ref="R43">SUMPRODUCT(
   ('2026_VTR (nicht ändern)'!$A$2:$A$378 &gt;= MAX(DATE(YEAR($R$30),MONTH($R$30),1), $F$2)) *
   ('2026_VTR (nicht ändern)'!$A$2:$A$378 &lt; MIN(EOMONTH($R$30,0)+1, '2026_VTR (nicht ändern)'!$X$53)) *
   INDEX('2026_VTR (nicht ändern)'!$E$2:$S$378, 0, MATCH($C43, '2026_VTR (nicht ändern)'!$E$1:$S$1, 0))
)</f>
        <v>0</v>
      </c>
      <c r="S43" s="58">
        <f t="shared" si="12"/>
        <v>0</v>
      </c>
      <c r="T43" s="5"/>
      <c r="U43" s="62"/>
      <c r="V43" s="51"/>
      <c r="W43" s="52"/>
      <c r="X43" s="60"/>
      <c r="Y43" s="62"/>
      <c r="Z43" s="51"/>
      <c r="AA43" s="52"/>
      <c r="AB43" s="60"/>
      <c r="AC43" s="62"/>
      <c r="AD43" s="51"/>
      <c r="AE43" s="52"/>
      <c r="AF43" s="60"/>
      <c r="AG43" s="62"/>
      <c r="AI43" s="51"/>
      <c r="AJ43" s="52"/>
      <c r="AK43" s="60"/>
      <c r="AL43" s="62"/>
    </row>
    <row r="44" spans="1:38" x14ac:dyDescent="0.25">
      <c r="A44" s="5"/>
      <c r="B44" s="134"/>
      <c r="C44" s="47" t="s">
        <v>78</v>
      </c>
      <c r="D44" s="48"/>
      <c r="E44" s="57"/>
      <c r="F44" s="65" cm="1">
        <f t="array" ref="F44">SUMPRODUCT(
   ('2026_VTR (nicht ändern)'!$A$2:$A$378 &gt;= MAX($F$30, $F$2)) *
   ('2026_VTR (nicht ändern)'!$A$2:$A$378 &lt;= EOMONTH($F$30,0)) *
   INDEX('2026_VTR (nicht ändern)'!$E$2:$S$378, 0, MATCH($C44, '2026_VTR (nicht ändern)'!$E$1:$S$1, 0))
)</f>
        <v>0</v>
      </c>
      <c r="G44" s="58">
        <f t="shared" si="6"/>
        <v>0</v>
      </c>
      <c r="H44" s="65" cm="1">
        <f t="array" ref="H44">SUMPRODUCT(
   ('2026_VTR (nicht ändern)'!$A$2:$A$378&gt;=MAX(DATE(YEAR($H$30),MONTH($H$30),1),$F$2)) *
   ('2026_VTR (nicht ändern)'!$A$2:$A$378&lt;=EOMONTH($H$30,0)) *
   INDEX('2026_VTR (nicht ändern)'!$E$2:$S$378,0,MATCH($C44,'2026_VTR (nicht ändern)'!$E$1:$S$1,0))
)</f>
        <v>0</v>
      </c>
      <c r="I44" s="58">
        <f t="shared" si="7"/>
        <v>0</v>
      </c>
      <c r="J44" s="65" cm="1">
        <f t="array" ref="J44">SUMPRODUCT(
   ('2026_VTR (nicht ändern)'!$A$2:$A$378&gt;=MAX(DATE(YEAR($J$30),MONTH($J$30),1),$F$2)) *
   ('2026_VTR (nicht ändern)'!$A$2:$A$378&lt;=EOMONTH($J$30,0)) *
   INDEX('2026_VTR (nicht ändern)'!$E$2:$S$378,0,MATCH($C44,'2026_VTR (nicht ändern)'!$E$1:$S$1,0))
)</f>
        <v>0</v>
      </c>
      <c r="K44" s="58">
        <f t="shared" si="8"/>
        <v>0</v>
      </c>
      <c r="L44" s="65" cm="1">
        <f t="array" ref="L44">SUMPRODUCT(
   ('2026_VTR (nicht ändern)'!$A$2:$A$378&gt;=MAX(DATE(YEAR($L$30),MONTH($L$30),1),$F$2)) *
   ('2026_VTR (nicht ändern)'!$A$2:$A$378&lt;=EOMONTH($L$30,0)) *
   INDEX('2026_VTR (nicht ändern)'!$E$2:$S$378,0,MATCH($C44,'2026_VTR (nicht ändern)'!$E$1:$S$1,0))
)</f>
        <v>0</v>
      </c>
      <c r="M44" s="58">
        <f t="shared" si="9"/>
        <v>0</v>
      </c>
      <c r="N44" s="65" cm="1">
        <f t="array" ref="N44">SUMPRODUCT(
   ('2026_VTR (nicht ändern)'!$A$2:$A$378&gt;=MAX(DATE(YEAR($N$30),MONTH($N$30),1),$F$2)) *
   ('2026_VTR (nicht ändern)'!$A$2:$A$378&lt;=EOMONTH($N$30,0)) *
   INDEX('2026_VTR (nicht ändern)'!$E$2:$S$378,0,MATCH($C44,'2026_VTR (nicht ändern)'!$E$1:$S$1,0))
)</f>
        <v>0</v>
      </c>
      <c r="O44" s="58">
        <f t="shared" si="10"/>
        <v>0</v>
      </c>
      <c r="P44" s="65" cm="1">
        <f t="array" ref="P44">SUMPRODUCT(
   ('2026_VTR (nicht ändern)'!$A$2:$A$378&gt;=MAX(DATE(YEAR($P$30),MONTH($P$30),1),$F$2)) *
   ('2026_VTR (nicht ändern)'!$A$2:$A$378&lt;=EOMONTH($P$30,0)) *
   INDEX('2026_VTR (nicht ändern)'!$E$2:$S$378,0,MATCH($C44,'2026_VTR (nicht ändern)'!$E$1:$S$1,0))
)</f>
        <v>0</v>
      </c>
      <c r="Q44" s="58">
        <f t="shared" si="11"/>
        <v>0</v>
      </c>
      <c r="R44" s="65" cm="1">
        <f t="array" ref="R44">SUMPRODUCT(
   ('2026_VTR (nicht ändern)'!$A$2:$A$378 &gt;= MAX(DATE(YEAR($R$30),MONTH($R$30),1), $F$2)) *
   ('2026_VTR (nicht ändern)'!$A$2:$A$378 &lt; MIN(EOMONTH($R$30,0)+1, '2026_VTR (nicht ändern)'!$X$53)) *
   INDEX('2026_VTR (nicht ändern)'!$E$2:$S$378, 0, MATCH($C44, '2026_VTR (nicht ändern)'!$E$1:$S$1, 0))
)</f>
        <v>0</v>
      </c>
      <c r="S44" s="58">
        <f t="shared" si="12"/>
        <v>0</v>
      </c>
      <c r="T44" s="5"/>
      <c r="U44" s="62"/>
      <c r="V44" s="51"/>
      <c r="W44" s="52"/>
      <c r="X44" s="60"/>
      <c r="Y44" s="62"/>
      <c r="Z44" s="51"/>
      <c r="AA44" s="52"/>
      <c r="AB44" s="60"/>
      <c r="AC44" s="62"/>
      <c r="AD44" s="51"/>
      <c r="AE44" s="52"/>
      <c r="AF44" s="60"/>
      <c r="AG44" s="62"/>
      <c r="AI44" s="51"/>
      <c r="AJ44" s="52"/>
      <c r="AK44" s="60"/>
      <c r="AL44" s="62"/>
    </row>
    <row r="45" spans="1:38" x14ac:dyDescent="0.25">
      <c r="A45" s="5"/>
      <c r="B45" s="134"/>
      <c r="C45" s="47" t="s">
        <v>78</v>
      </c>
      <c r="D45" s="48"/>
      <c r="E45" s="57"/>
      <c r="F45" s="65" cm="1">
        <f t="array" ref="F45">SUMPRODUCT(
   ('2026_VTR (nicht ändern)'!$A$2:$A$378 &gt;= MAX($F$30, $F$2)) *
   ('2026_VTR (nicht ändern)'!$A$2:$A$378 &lt;= EOMONTH($F$30,0)) *
   INDEX('2026_VTR (nicht ändern)'!$E$2:$S$378, 0, MATCH($C45, '2026_VTR (nicht ändern)'!$E$1:$S$1, 0))
)</f>
        <v>0</v>
      </c>
      <c r="G45" s="58">
        <f t="shared" si="6"/>
        <v>0</v>
      </c>
      <c r="H45" s="65" cm="1">
        <f t="array" ref="H45">SUMPRODUCT(
   ('2026_VTR (nicht ändern)'!$A$2:$A$378&gt;=MAX(DATE(YEAR($H$30),MONTH($H$30),1),$F$2)) *
   ('2026_VTR (nicht ändern)'!$A$2:$A$378&lt;=EOMONTH($H$30,0)) *
   INDEX('2026_VTR (nicht ändern)'!$E$2:$S$378,0,MATCH($C45,'2026_VTR (nicht ändern)'!$E$1:$S$1,0))
)</f>
        <v>0</v>
      </c>
      <c r="I45" s="58">
        <f t="shared" si="7"/>
        <v>0</v>
      </c>
      <c r="J45" s="65" cm="1">
        <f t="array" ref="J45">SUMPRODUCT(
   ('2026_VTR (nicht ändern)'!$A$2:$A$378&gt;=MAX(DATE(YEAR($J$30),MONTH($J$30),1),$F$2)) *
   ('2026_VTR (nicht ändern)'!$A$2:$A$378&lt;=EOMONTH($J$30,0)) *
   INDEX('2026_VTR (nicht ändern)'!$E$2:$S$378,0,MATCH($C45,'2026_VTR (nicht ändern)'!$E$1:$S$1,0))
)</f>
        <v>0</v>
      </c>
      <c r="K45" s="58">
        <f t="shared" si="8"/>
        <v>0</v>
      </c>
      <c r="L45" s="65" cm="1">
        <f t="array" ref="L45">SUMPRODUCT(
   ('2026_VTR (nicht ändern)'!$A$2:$A$378&gt;=MAX(DATE(YEAR($L$30),MONTH($L$30),1),$F$2)) *
   ('2026_VTR (nicht ändern)'!$A$2:$A$378&lt;=EOMONTH($L$30,0)) *
   INDEX('2026_VTR (nicht ändern)'!$E$2:$S$378,0,MATCH($C45,'2026_VTR (nicht ändern)'!$E$1:$S$1,0))
)</f>
        <v>0</v>
      </c>
      <c r="M45" s="58">
        <f t="shared" si="9"/>
        <v>0</v>
      </c>
      <c r="N45" s="65" cm="1">
        <f t="array" ref="N45">SUMPRODUCT(
   ('2026_VTR (nicht ändern)'!$A$2:$A$378&gt;=MAX(DATE(YEAR($N$30),MONTH($N$30),1),$F$2)) *
   ('2026_VTR (nicht ändern)'!$A$2:$A$378&lt;=EOMONTH($N$30,0)) *
   INDEX('2026_VTR (nicht ändern)'!$E$2:$S$378,0,MATCH($C45,'2026_VTR (nicht ändern)'!$E$1:$S$1,0))
)</f>
        <v>0</v>
      </c>
      <c r="O45" s="58">
        <f t="shared" si="10"/>
        <v>0</v>
      </c>
      <c r="P45" s="65" cm="1">
        <f t="array" ref="P45">SUMPRODUCT(
   ('2026_VTR (nicht ändern)'!$A$2:$A$378&gt;=MAX(DATE(YEAR($P$30),MONTH($P$30),1),$F$2)) *
   ('2026_VTR (nicht ändern)'!$A$2:$A$378&lt;=EOMONTH($P$30,0)) *
   INDEX('2026_VTR (nicht ändern)'!$E$2:$S$378,0,MATCH($C45,'2026_VTR (nicht ändern)'!$E$1:$S$1,0))
)</f>
        <v>0</v>
      </c>
      <c r="Q45" s="58">
        <f t="shared" si="11"/>
        <v>0</v>
      </c>
      <c r="R45" s="65" cm="1">
        <f t="array" ref="R45">SUMPRODUCT(
   ('2026_VTR (nicht ändern)'!$A$2:$A$378 &gt;= MAX(DATE(YEAR($R$30),MONTH($R$30),1), $F$2)) *
   ('2026_VTR (nicht ändern)'!$A$2:$A$378 &lt; MIN(EOMONTH($R$30,0)+1, '2026_VTR (nicht ändern)'!$X$53)) *
   INDEX('2026_VTR (nicht ändern)'!$E$2:$S$378, 0, MATCH($C45, '2026_VTR (nicht ändern)'!$E$1:$S$1, 0))
)</f>
        <v>0</v>
      </c>
      <c r="S45" s="58">
        <f t="shared" si="12"/>
        <v>0</v>
      </c>
      <c r="T45" s="5"/>
      <c r="U45" s="62"/>
      <c r="V45" s="51"/>
      <c r="W45" s="52"/>
      <c r="X45" s="60"/>
      <c r="Y45" s="62"/>
      <c r="Z45" s="51"/>
      <c r="AA45" s="52"/>
      <c r="AB45" s="60"/>
      <c r="AC45" s="62"/>
      <c r="AD45" s="51"/>
      <c r="AE45" s="52"/>
      <c r="AF45" s="60"/>
      <c r="AG45" s="62"/>
      <c r="AI45" s="51"/>
      <c r="AJ45" s="52"/>
      <c r="AK45" s="60"/>
      <c r="AL45" s="62"/>
    </row>
    <row r="46" spans="1:38" x14ac:dyDescent="0.25">
      <c r="A46" s="5"/>
      <c r="B46" s="134"/>
      <c r="C46" s="47" t="s">
        <v>78</v>
      </c>
      <c r="D46" s="48"/>
      <c r="E46" s="57"/>
      <c r="F46" s="65" cm="1">
        <f t="array" ref="F46">SUMPRODUCT(
   ('2026_VTR (nicht ändern)'!$A$2:$A$378 &gt;= MAX($F$30, $F$2)) *
   ('2026_VTR (nicht ändern)'!$A$2:$A$378 &lt;= EOMONTH($F$30,0)) *
   INDEX('2026_VTR (nicht ändern)'!$E$2:$S$378, 0, MATCH($C46, '2026_VTR (nicht ändern)'!$E$1:$S$1, 0))
)</f>
        <v>0</v>
      </c>
      <c r="G46" s="58">
        <f t="shared" si="6"/>
        <v>0</v>
      </c>
      <c r="H46" s="65" cm="1">
        <f t="array" ref="H46">SUMPRODUCT(
   ('2026_VTR (nicht ändern)'!$A$2:$A$378&gt;=MAX(DATE(YEAR($H$30),MONTH($H$30),1),$F$2)) *
   ('2026_VTR (nicht ändern)'!$A$2:$A$378&lt;=EOMONTH($H$30,0)) *
   INDEX('2026_VTR (nicht ändern)'!$E$2:$S$378,0,MATCH($C46,'2026_VTR (nicht ändern)'!$E$1:$S$1,0))
)</f>
        <v>0</v>
      </c>
      <c r="I46" s="58">
        <f t="shared" si="7"/>
        <v>0</v>
      </c>
      <c r="J46" s="65" cm="1">
        <f t="array" ref="J46">SUMPRODUCT(
   ('2026_VTR (nicht ändern)'!$A$2:$A$378&gt;=MAX(DATE(YEAR($J$30),MONTH($J$30),1),$F$2)) *
   ('2026_VTR (nicht ändern)'!$A$2:$A$378&lt;=EOMONTH($J$30,0)) *
   INDEX('2026_VTR (nicht ändern)'!$E$2:$S$378,0,MATCH($C46,'2026_VTR (nicht ändern)'!$E$1:$S$1,0))
)</f>
        <v>0</v>
      </c>
      <c r="K46" s="58">
        <f t="shared" si="8"/>
        <v>0</v>
      </c>
      <c r="L46" s="65" cm="1">
        <f t="array" ref="L46">SUMPRODUCT(
   ('2026_VTR (nicht ändern)'!$A$2:$A$378&gt;=MAX(DATE(YEAR($L$30),MONTH($L$30),1),$F$2)) *
   ('2026_VTR (nicht ändern)'!$A$2:$A$378&lt;=EOMONTH($L$30,0)) *
   INDEX('2026_VTR (nicht ändern)'!$E$2:$S$378,0,MATCH($C46,'2026_VTR (nicht ändern)'!$E$1:$S$1,0))
)</f>
        <v>0</v>
      </c>
      <c r="M46" s="58">
        <f t="shared" si="9"/>
        <v>0</v>
      </c>
      <c r="N46" s="65" cm="1">
        <f t="array" ref="N46">SUMPRODUCT(
   ('2026_VTR (nicht ändern)'!$A$2:$A$378&gt;=MAX(DATE(YEAR($N$30),MONTH($N$30),1),$F$2)) *
   ('2026_VTR (nicht ändern)'!$A$2:$A$378&lt;=EOMONTH($N$30,0)) *
   INDEX('2026_VTR (nicht ändern)'!$E$2:$S$378,0,MATCH($C46,'2026_VTR (nicht ändern)'!$E$1:$S$1,0))
)</f>
        <v>0</v>
      </c>
      <c r="O46" s="58">
        <f t="shared" si="10"/>
        <v>0</v>
      </c>
      <c r="P46" s="65" cm="1">
        <f t="array" ref="P46">SUMPRODUCT(
   ('2026_VTR (nicht ändern)'!$A$2:$A$378&gt;=MAX(DATE(YEAR($P$30),MONTH($P$30),1),$F$2)) *
   ('2026_VTR (nicht ändern)'!$A$2:$A$378&lt;=EOMONTH($P$30,0)) *
   INDEX('2026_VTR (nicht ändern)'!$E$2:$S$378,0,MATCH($C46,'2026_VTR (nicht ändern)'!$E$1:$S$1,0))
)</f>
        <v>0</v>
      </c>
      <c r="Q46" s="58">
        <f t="shared" si="11"/>
        <v>0</v>
      </c>
      <c r="R46" s="65" cm="1">
        <f t="array" ref="R46">SUMPRODUCT(
   ('2026_VTR (nicht ändern)'!$A$2:$A$378 &gt;= MAX(DATE(YEAR($R$30),MONTH($R$30),1), $F$2)) *
   ('2026_VTR (nicht ändern)'!$A$2:$A$378 &lt; MIN(EOMONTH($R$30,0)+1, '2026_VTR (nicht ändern)'!$X$53)) *
   INDEX('2026_VTR (nicht ändern)'!$E$2:$S$378, 0, MATCH($C46, '2026_VTR (nicht ändern)'!$E$1:$S$1, 0))
)</f>
        <v>0</v>
      </c>
      <c r="S46" s="58">
        <f t="shared" si="12"/>
        <v>0</v>
      </c>
      <c r="T46" s="5"/>
      <c r="U46" s="62"/>
      <c r="V46" s="51"/>
      <c r="W46" s="52"/>
      <c r="X46" s="60"/>
      <c r="Y46" s="62"/>
      <c r="Z46" s="51"/>
      <c r="AA46" s="52"/>
      <c r="AB46" s="60"/>
      <c r="AC46" s="62"/>
      <c r="AD46" s="51"/>
      <c r="AE46" s="52"/>
      <c r="AF46" s="60"/>
      <c r="AG46" s="62"/>
      <c r="AI46" s="51"/>
      <c r="AJ46" s="52"/>
      <c r="AK46" s="60"/>
      <c r="AL46" s="62"/>
    </row>
    <row r="47" spans="1:38" x14ac:dyDescent="0.25">
      <c r="A47" s="5"/>
      <c r="B47" s="134"/>
      <c r="C47" s="47" t="s">
        <v>78</v>
      </c>
      <c r="D47" s="48"/>
      <c r="E47" s="57"/>
      <c r="F47" s="65" cm="1">
        <f t="array" ref="F47">SUMPRODUCT(
   ('2026_VTR (nicht ändern)'!$A$2:$A$378 &gt;= MAX($F$30, $F$2)) *
   ('2026_VTR (nicht ändern)'!$A$2:$A$378 &lt;= EOMONTH($F$30,0)) *
   INDEX('2026_VTR (nicht ändern)'!$E$2:$S$378, 0, MATCH($C47, '2026_VTR (nicht ändern)'!$E$1:$S$1, 0))
)</f>
        <v>0</v>
      </c>
      <c r="G47" s="58">
        <f t="shared" si="6"/>
        <v>0</v>
      </c>
      <c r="H47" s="65" cm="1">
        <f t="array" ref="H47">SUMPRODUCT(
   ('2026_VTR (nicht ändern)'!$A$2:$A$378&gt;=MAX(DATE(YEAR($H$30),MONTH($H$30),1),$F$2)) *
   ('2026_VTR (nicht ändern)'!$A$2:$A$378&lt;=EOMONTH($H$30,0)) *
   INDEX('2026_VTR (nicht ändern)'!$E$2:$S$378,0,MATCH($C47,'2026_VTR (nicht ändern)'!$E$1:$S$1,0))
)</f>
        <v>0</v>
      </c>
      <c r="I47" s="58">
        <f t="shared" si="7"/>
        <v>0</v>
      </c>
      <c r="J47" s="65" cm="1">
        <f t="array" ref="J47">SUMPRODUCT(
   ('2026_VTR (nicht ändern)'!$A$2:$A$378&gt;=MAX(DATE(YEAR($J$30),MONTH($J$30),1),$F$2)) *
   ('2026_VTR (nicht ändern)'!$A$2:$A$378&lt;=EOMONTH($J$30,0)) *
   INDEX('2026_VTR (nicht ändern)'!$E$2:$S$378,0,MATCH($C47,'2026_VTR (nicht ändern)'!$E$1:$S$1,0))
)</f>
        <v>0</v>
      </c>
      <c r="K47" s="58">
        <f t="shared" si="8"/>
        <v>0</v>
      </c>
      <c r="L47" s="65" cm="1">
        <f t="array" ref="L47">SUMPRODUCT(
   ('2026_VTR (nicht ändern)'!$A$2:$A$378&gt;=MAX(DATE(YEAR($L$30),MONTH($L$30),1),$F$2)) *
   ('2026_VTR (nicht ändern)'!$A$2:$A$378&lt;=EOMONTH($L$30,0)) *
   INDEX('2026_VTR (nicht ändern)'!$E$2:$S$378,0,MATCH($C47,'2026_VTR (nicht ändern)'!$E$1:$S$1,0))
)</f>
        <v>0</v>
      </c>
      <c r="M47" s="58">
        <f t="shared" si="9"/>
        <v>0</v>
      </c>
      <c r="N47" s="65" cm="1">
        <f t="array" ref="N47">SUMPRODUCT(
   ('2026_VTR (nicht ändern)'!$A$2:$A$378&gt;=MAX(DATE(YEAR($N$30),MONTH($N$30),1),$F$2)) *
   ('2026_VTR (nicht ändern)'!$A$2:$A$378&lt;=EOMONTH($N$30,0)) *
   INDEX('2026_VTR (nicht ändern)'!$E$2:$S$378,0,MATCH($C47,'2026_VTR (nicht ändern)'!$E$1:$S$1,0))
)</f>
        <v>0</v>
      </c>
      <c r="O47" s="58">
        <f t="shared" si="10"/>
        <v>0</v>
      </c>
      <c r="P47" s="65" cm="1">
        <f t="array" ref="P47">SUMPRODUCT(
   ('2026_VTR (nicht ändern)'!$A$2:$A$378&gt;=MAX(DATE(YEAR($P$30),MONTH($P$30),1),$F$2)) *
   ('2026_VTR (nicht ändern)'!$A$2:$A$378&lt;=EOMONTH($P$30,0)) *
   INDEX('2026_VTR (nicht ändern)'!$E$2:$S$378,0,MATCH($C47,'2026_VTR (nicht ändern)'!$E$1:$S$1,0))
)</f>
        <v>0</v>
      </c>
      <c r="Q47" s="58">
        <f t="shared" si="11"/>
        <v>0</v>
      </c>
      <c r="R47" s="65" cm="1">
        <f t="array" ref="R47">SUMPRODUCT(
   ('2026_VTR (nicht ändern)'!$A$2:$A$378 &gt;= MAX(DATE(YEAR($R$30),MONTH($R$30),1), $F$2)) *
   ('2026_VTR (nicht ändern)'!$A$2:$A$378 &lt; MIN(EOMONTH($R$30,0)+1, '2026_VTR (nicht ändern)'!$X$53)) *
   INDEX('2026_VTR (nicht ändern)'!$E$2:$S$378, 0, MATCH($C47, '2026_VTR (nicht ändern)'!$E$1:$S$1, 0))
)</f>
        <v>0</v>
      </c>
      <c r="S47" s="58">
        <f t="shared" si="12"/>
        <v>0</v>
      </c>
      <c r="T47" s="5"/>
      <c r="U47" s="62"/>
      <c r="V47" s="51"/>
      <c r="W47" s="52"/>
      <c r="X47" s="60"/>
      <c r="Y47" s="62"/>
      <c r="Z47" s="51"/>
      <c r="AA47" s="52"/>
      <c r="AB47" s="60"/>
      <c r="AC47" s="62"/>
      <c r="AD47" s="51"/>
      <c r="AE47" s="52"/>
      <c r="AF47" s="60"/>
      <c r="AG47" s="62"/>
      <c r="AI47" s="51"/>
      <c r="AJ47" s="52"/>
      <c r="AK47" s="60"/>
      <c r="AL47" s="62"/>
    </row>
    <row r="48" spans="1:38" x14ac:dyDescent="0.25">
      <c r="A48" s="5"/>
      <c r="B48" s="134"/>
      <c r="C48" s="47" t="s">
        <v>78</v>
      </c>
      <c r="D48" s="48"/>
      <c r="E48" s="57"/>
      <c r="F48" s="65" cm="1">
        <f t="array" ref="F48">SUMPRODUCT(
   ('2026_VTR (nicht ändern)'!$A$2:$A$378 &gt;= MAX($F$30, $F$2)) *
   ('2026_VTR (nicht ändern)'!$A$2:$A$378 &lt;= EOMONTH($F$30,0)) *
   INDEX('2026_VTR (nicht ändern)'!$E$2:$S$378, 0, MATCH($C48, '2026_VTR (nicht ändern)'!$E$1:$S$1, 0))
)</f>
        <v>0</v>
      </c>
      <c r="G48" s="58">
        <f t="shared" si="6"/>
        <v>0</v>
      </c>
      <c r="H48" s="65" cm="1">
        <f t="array" ref="H48">SUMPRODUCT(
   ('2026_VTR (nicht ändern)'!$A$2:$A$378&gt;=MAX(DATE(YEAR($H$30),MONTH($H$30),1),$F$2)) *
   ('2026_VTR (nicht ändern)'!$A$2:$A$378&lt;=EOMONTH($H$30,0)) *
   INDEX('2026_VTR (nicht ändern)'!$E$2:$S$378,0,MATCH($C48,'2026_VTR (nicht ändern)'!$E$1:$S$1,0))
)</f>
        <v>0</v>
      </c>
      <c r="I48" s="58">
        <f t="shared" si="7"/>
        <v>0</v>
      </c>
      <c r="J48" s="65" cm="1">
        <f t="array" ref="J48">SUMPRODUCT(
   ('2026_VTR (nicht ändern)'!$A$2:$A$378&gt;=MAX(DATE(YEAR($J$30),MONTH($J$30),1),$F$2)) *
   ('2026_VTR (nicht ändern)'!$A$2:$A$378&lt;=EOMONTH($J$30,0)) *
   INDEX('2026_VTR (nicht ändern)'!$E$2:$S$378,0,MATCH($C48,'2026_VTR (nicht ändern)'!$E$1:$S$1,0))
)</f>
        <v>0</v>
      </c>
      <c r="K48" s="58">
        <f t="shared" si="8"/>
        <v>0</v>
      </c>
      <c r="L48" s="65" cm="1">
        <f t="array" ref="L48">SUMPRODUCT(
   ('2026_VTR (nicht ändern)'!$A$2:$A$378&gt;=MAX(DATE(YEAR($L$30),MONTH($L$30),1),$F$2)) *
   ('2026_VTR (nicht ändern)'!$A$2:$A$378&lt;=EOMONTH($L$30,0)) *
   INDEX('2026_VTR (nicht ändern)'!$E$2:$S$378,0,MATCH($C48,'2026_VTR (nicht ändern)'!$E$1:$S$1,0))
)</f>
        <v>0</v>
      </c>
      <c r="M48" s="58">
        <f t="shared" si="9"/>
        <v>0</v>
      </c>
      <c r="N48" s="65" cm="1">
        <f t="array" ref="N48">SUMPRODUCT(
   ('2026_VTR (nicht ändern)'!$A$2:$A$378&gt;=MAX(DATE(YEAR($N$30),MONTH($N$30),1),$F$2)) *
   ('2026_VTR (nicht ändern)'!$A$2:$A$378&lt;=EOMONTH($N$30,0)) *
   INDEX('2026_VTR (nicht ändern)'!$E$2:$S$378,0,MATCH($C48,'2026_VTR (nicht ändern)'!$E$1:$S$1,0))
)</f>
        <v>0</v>
      </c>
      <c r="O48" s="58">
        <f t="shared" si="10"/>
        <v>0</v>
      </c>
      <c r="P48" s="65" cm="1">
        <f t="array" ref="P48">SUMPRODUCT(
   ('2026_VTR (nicht ändern)'!$A$2:$A$378&gt;=MAX(DATE(YEAR($P$30),MONTH($P$30),1),$F$2)) *
   ('2026_VTR (nicht ändern)'!$A$2:$A$378&lt;=EOMONTH($P$30,0)) *
   INDEX('2026_VTR (nicht ändern)'!$E$2:$S$378,0,MATCH($C48,'2026_VTR (nicht ändern)'!$E$1:$S$1,0))
)</f>
        <v>0</v>
      </c>
      <c r="Q48" s="58">
        <f t="shared" si="11"/>
        <v>0</v>
      </c>
      <c r="R48" s="65" cm="1">
        <f t="array" ref="R48">SUMPRODUCT(
   ('2026_VTR (nicht ändern)'!$A$2:$A$378 &gt;= MAX(DATE(YEAR($R$30),MONTH($R$30),1), $F$2)) *
   ('2026_VTR (nicht ändern)'!$A$2:$A$378 &lt; MIN(EOMONTH($R$30,0)+1, '2026_VTR (nicht ändern)'!$X$53)) *
   INDEX('2026_VTR (nicht ändern)'!$E$2:$S$378, 0, MATCH($C48, '2026_VTR (nicht ändern)'!$E$1:$S$1, 0))
)</f>
        <v>0</v>
      </c>
      <c r="S48" s="58">
        <f t="shared" si="12"/>
        <v>0</v>
      </c>
      <c r="T48" s="5"/>
      <c r="U48" s="62"/>
      <c r="V48" s="51"/>
      <c r="W48" s="52"/>
      <c r="X48" s="60"/>
      <c r="Y48" s="62"/>
      <c r="Z48" s="51"/>
      <c r="AA48" s="52"/>
      <c r="AB48" s="60"/>
      <c r="AC48" s="62"/>
      <c r="AD48" s="51"/>
      <c r="AE48" s="52"/>
      <c r="AF48" s="60"/>
      <c r="AG48" s="62"/>
      <c r="AI48" s="51"/>
      <c r="AJ48" s="52"/>
      <c r="AK48" s="60"/>
      <c r="AL48" s="62"/>
    </row>
    <row r="49" spans="1:38" x14ac:dyDescent="0.25">
      <c r="A49" s="5"/>
      <c r="B49" s="134"/>
      <c r="C49" s="47" t="s">
        <v>78</v>
      </c>
      <c r="D49" s="48"/>
      <c r="E49" s="57"/>
      <c r="F49" s="65" cm="1">
        <f t="array" ref="F49">SUMPRODUCT(
   ('2026_VTR (nicht ändern)'!$A$2:$A$378 &gt;= MAX($F$30, $F$2)) *
   ('2026_VTR (nicht ändern)'!$A$2:$A$378 &lt;= EOMONTH($F$30,0)) *
   INDEX('2026_VTR (nicht ändern)'!$E$2:$S$378, 0, MATCH($C49, '2026_VTR (nicht ändern)'!$E$1:$S$1, 0))
)</f>
        <v>0</v>
      </c>
      <c r="G49" s="58">
        <f t="shared" si="6"/>
        <v>0</v>
      </c>
      <c r="H49" s="65" cm="1">
        <f t="array" ref="H49">SUMPRODUCT(
   ('2026_VTR (nicht ändern)'!$A$2:$A$378&gt;=MAX(DATE(YEAR($H$30),MONTH($H$30),1),$F$2)) *
   ('2026_VTR (nicht ändern)'!$A$2:$A$378&lt;=EOMONTH($H$30,0)) *
   INDEX('2026_VTR (nicht ändern)'!$E$2:$S$378,0,MATCH($C49,'2026_VTR (nicht ändern)'!$E$1:$S$1,0))
)</f>
        <v>0</v>
      </c>
      <c r="I49" s="58">
        <f t="shared" si="7"/>
        <v>0</v>
      </c>
      <c r="J49" s="65" cm="1">
        <f t="array" ref="J49">SUMPRODUCT(
   ('2026_VTR (nicht ändern)'!$A$2:$A$378&gt;=MAX(DATE(YEAR($J$30),MONTH($J$30),1),$F$2)) *
   ('2026_VTR (nicht ändern)'!$A$2:$A$378&lt;=EOMONTH($J$30,0)) *
   INDEX('2026_VTR (nicht ändern)'!$E$2:$S$378,0,MATCH($C49,'2026_VTR (nicht ändern)'!$E$1:$S$1,0))
)</f>
        <v>0</v>
      </c>
      <c r="K49" s="58">
        <f t="shared" si="8"/>
        <v>0</v>
      </c>
      <c r="L49" s="65" cm="1">
        <f t="array" ref="L49">SUMPRODUCT(
   ('2026_VTR (nicht ändern)'!$A$2:$A$378&gt;=MAX(DATE(YEAR($L$30),MONTH($L$30),1),$F$2)) *
   ('2026_VTR (nicht ändern)'!$A$2:$A$378&lt;=EOMONTH($L$30,0)) *
   INDEX('2026_VTR (nicht ändern)'!$E$2:$S$378,0,MATCH($C49,'2026_VTR (nicht ändern)'!$E$1:$S$1,0))
)</f>
        <v>0</v>
      </c>
      <c r="M49" s="58">
        <f t="shared" si="9"/>
        <v>0</v>
      </c>
      <c r="N49" s="65" cm="1">
        <f t="array" ref="N49">SUMPRODUCT(
   ('2026_VTR (nicht ändern)'!$A$2:$A$378&gt;=MAX(DATE(YEAR($N$30),MONTH($N$30),1),$F$2)) *
   ('2026_VTR (nicht ändern)'!$A$2:$A$378&lt;=EOMONTH($N$30,0)) *
   INDEX('2026_VTR (nicht ändern)'!$E$2:$S$378,0,MATCH($C49,'2026_VTR (nicht ändern)'!$E$1:$S$1,0))
)</f>
        <v>0</v>
      </c>
      <c r="O49" s="58">
        <f t="shared" si="10"/>
        <v>0</v>
      </c>
      <c r="P49" s="65" cm="1">
        <f t="array" ref="P49">SUMPRODUCT(
   ('2026_VTR (nicht ändern)'!$A$2:$A$378&gt;=MAX(DATE(YEAR($P$30),MONTH($P$30),1),$F$2)) *
   ('2026_VTR (nicht ändern)'!$A$2:$A$378&lt;=EOMONTH($P$30,0)) *
   INDEX('2026_VTR (nicht ändern)'!$E$2:$S$378,0,MATCH($C49,'2026_VTR (nicht ändern)'!$E$1:$S$1,0))
)</f>
        <v>0</v>
      </c>
      <c r="Q49" s="58">
        <f t="shared" si="11"/>
        <v>0</v>
      </c>
      <c r="R49" s="65" cm="1">
        <f t="array" ref="R49">SUMPRODUCT(
   ('2026_VTR (nicht ändern)'!$A$2:$A$378 &gt;= MAX(DATE(YEAR($R$30),MONTH($R$30),1), $F$2)) *
   ('2026_VTR (nicht ändern)'!$A$2:$A$378 &lt; MIN(EOMONTH($R$30,0)+1, '2026_VTR (nicht ändern)'!$X$53)) *
   INDEX('2026_VTR (nicht ändern)'!$E$2:$S$378, 0, MATCH($C49, '2026_VTR (nicht ändern)'!$E$1:$S$1, 0))
)</f>
        <v>0</v>
      </c>
      <c r="S49" s="58">
        <f t="shared" si="12"/>
        <v>0</v>
      </c>
      <c r="T49" s="5"/>
      <c r="U49" s="62"/>
      <c r="V49" s="51"/>
      <c r="W49" s="52"/>
      <c r="X49" s="60"/>
      <c r="Y49" s="62"/>
      <c r="Z49" s="51"/>
      <c r="AA49" s="52"/>
      <c r="AB49" s="60"/>
      <c r="AC49" s="62"/>
      <c r="AD49" s="51"/>
      <c r="AE49" s="52"/>
      <c r="AF49" s="60"/>
      <c r="AG49" s="62"/>
      <c r="AI49" s="51"/>
      <c r="AJ49" s="52"/>
      <c r="AK49" s="60"/>
      <c r="AL49" s="62"/>
    </row>
    <row r="50" spans="1:38" ht="14.4" thickBot="1" x14ac:dyDescent="0.3">
      <c r="A50" s="5"/>
      <c r="B50" s="134"/>
      <c r="C50" s="47" t="s">
        <v>78</v>
      </c>
      <c r="D50" s="48"/>
      <c r="E50" s="57"/>
      <c r="F50" s="65" cm="1">
        <f t="array" ref="F50">SUMPRODUCT(
   ('2026_VTR (nicht ändern)'!$A$2:$A$378 &gt;= MAX($F$30, $F$2)) *
   ('2026_VTR (nicht ändern)'!$A$2:$A$378 &lt;= EOMONTH($F$30,0)) *
   INDEX('2026_VTR (nicht ändern)'!$E$2:$S$378, 0, MATCH($C50, '2026_VTR (nicht ändern)'!$E$1:$S$1, 0))
)</f>
        <v>0</v>
      </c>
      <c r="G50" s="58">
        <f t="shared" si="6"/>
        <v>0</v>
      </c>
      <c r="H50" s="65" cm="1">
        <f t="array" ref="H50">SUMPRODUCT(
   ('2026_VTR (nicht ändern)'!$A$2:$A$378&gt;=MAX(DATE(YEAR($H$30),MONTH($H$30),1),$F$2)) *
   ('2026_VTR (nicht ändern)'!$A$2:$A$378&lt;=EOMONTH($H$30,0)) *
   INDEX('2026_VTR (nicht ändern)'!$E$2:$S$378,0,MATCH($C50,'2026_VTR (nicht ändern)'!$E$1:$S$1,0))
)</f>
        <v>0</v>
      </c>
      <c r="I50" s="58">
        <f t="shared" si="7"/>
        <v>0</v>
      </c>
      <c r="J50" s="65" cm="1">
        <f t="array" ref="J50">SUMPRODUCT(
   ('2026_VTR (nicht ändern)'!$A$2:$A$378&gt;=MAX(DATE(YEAR($J$30),MONTH($J$30),1),$F$2)) *
   ('2026_VTR (nicht ändern)'!$A$2:$A$378&lt;=EOMONTH($J$30,0)) *
   INDEX('2026_VTR (nicht ändern)'!$E$2:$S$378,0,MATCH($C50,'2026_VTR (nicht ändern)'!$E$1:$S$1,0))
)</f>
        <v>0</v>
      </c>
      <c r="K50" s="58">
        <f t="shared" si="8"/>
        <v>0</v>
      </c>
      <c r="L50" s="65" cm="1">
        <f t="array" ref="L50">SUMPRODUCT(
   ('2026_VTR (nicht ändern)'!$A$2:$A$378&gt;=MAX(DATE(YEAR($L$30),MONTH($L$30),1),$F$2)) *
   ('2026_VTR (nicht ändern)'!$A$2:$A$378&lt;=EOMONTH($L$30,0)) *
   INDEX('2026_VTR (nicht ändern)'!$E$2:$S$378,0,MATCH($C50,'2026_VTR (nicht ändern)'!$E$1:$S$1,0))
)</f>
        <v>0</v>
      </c>
      <c r="M50" s="58">
        <f t="shared" si="9"/>
        <v>0</v>
      </c>
      <c r="N50" s="65" cm="1">
        <f t="array" ref="N50">SUMPRODUCT(
   ('2026_VTR (nicht ändern)'!$A$2:$A$378&gt;=MAX(DATE(YEAR($N$30),MONTH($N$30),1),$F$2)) *
   ('2026_VTR (nicht ändern)'!$A$2:$A$378&lt;=EOMONTH($N$30,0)) *
   INDEX('2026_VTR (nicht ändern)'!$E$2:$S$378,0,MATCH($C50,'2026_VTR (nicht ändern)'!$E$1:$S$1,0))
)</f>
        <v>0</v>
      </c>
      <c r="O50" s="58">
        <f t="shared" si="10"/>
        <v>0</v>
      </c>
      <c r="P50" s="65" cm="1">
        <f t="array" ref="P50">SUMPRODUCT(
   ('2026_VTR (nicht ändern)'!$A$2:$A$378&gt;=MAX(DATE(YEAR($P$30),MONTH($P$30),1),$F$2)) *
   ('2026_VTR (nicht ändern)'!$A$2:$A$378&lt;=EOMONTH($P$30,0)) *
   INDEX('2026_VTR (nicht ändern)'!$E$2:$S$378,0,MATCH($C50,'2026_VTR (nicht ändern)'!$E$1:$S$1,0))
)</f>
        <v>0</v>
      </c>
      <c r="Q50" s="58">
        <f t="shared" si="11"/>
        <v>0</v>
      </c>
      <c r="R50" s="65" cm="1">
        <f t="array" ref="R50">SUMPRODUCT(
   ('2026_VTR (nicht ändern)'!$A$2:$A$378 &gt;= MAX(DATE(YEAR($R$30),MONTH($R$30),1), $F$2)) *
   ('2026_VTR (nicht ändern)'!$A$2:$A$378 &lt; MIN(EOMONTH($R$30,0)+1, '2026_VTR (nicht ändern)'!$X$53)) *
   INDEX('2026_VTR (nicht ändern)'!$E$2:$S$378, 0, MATCH($C50, '2026_VTR (nicht ändern)'!$E$1:$S$1, 0))
)</f>
        <v>0</v>
      </c>
      <c r="S50" s="58">
        <f t="shared" si="12"/>
        <v>0</v>
      </c>
      <c r="T50" s="5"/>
      <c r="U50" s="62"/>
      <c r="V50" s="51"/>
      <c r="W50" s="52" t="s">
        <v>77</v>
      </c>
      <c r="X50" s="60"/>
      <c r="Y50" s="62"/>
      <c r="Z50" s="51"/>
      <c r="AA50" s="52" t="s">
        <v>77</v>
      </c>
      <c r="AB50" s="60"/>
      <c r="AC50" s="62"/>
      <c r="AD50" s="51"/>
      <c r="AE50" s="52" t="s">
        <v>77</v>
      </c>
      <c r="AF50" s="60"/>
      <c r="AG50" s="62"/>
      <c r="AI50" s="51"/>
      <c r="AJ50" s="52" t="s">
        <v>77</v>
      </c>
      <c r="AK50" s="60"/>
      <c r="AL50" s="62"/>
    </row>
    <row r="51" spans="1:38" ht="14.4" thickBot="1" x14ac:dyDescent="0.3">
      <c r="A51" s="5"/>
      <c r="B51" s="11"/>
      <c r="C51" s="12"/>
      <c r="D51" s="12"/>
      <c r="E51" s="28" t="s">
        <v>39</v>
      </c>
      <c r="F51" s="32" cm="1">
        <f t="array" ref="F51">SUM(IF(ISNA(F32:F50)=FALSE,F32:F50))</f>
        <v>0</v>
      </c>
      <c r="G51" s="59" cm="1">
        <f t="array" ref="G51">SUM(IF(ISNA(G32:G50)=FALSE,G32:G50))</f>
        <v>0</v>
      </c>
      <c r="H51" s="32" cm="1">
        <f t="array" ref="H51">SUM(IF(ISNA(H32:H50)=FALSE,H32:H50))</f>
        <v>0</v>
      </c>
      <c r="I51" s="59" cm="1">
        <f t="array" ref="I51">SUM(IF(ISNA(I32:I50)=FALSE,I32:I50))</f>
        <v>0</v>
      </c>
      <c r="J51" s="32" cm="1">
        <f t="array" ref="J51">SUM(IF(ISNA(J32:J50)=FALSE,J32:J50))</f>
        <v>0</v>
      </c>
      <c r="K51" s="59" cm="1">
        <f t="array" ref="K51">SUM(IF(ISNA(K32:K50)=FALSE,K32:K50))</f>
        <v>0</v>
      </c>
      <c r="L51" s="32" cm="1">
        <f t="array" ref="L51">SUM(IF(ISNA(L32:L50)=FALSE,L32:L50))</f>
        <v>0</v>
      </c>
      <c r="M51" s="59" cm="1">
        <f t="array" ref="M51">SUM(IF(ISNA(M32:M50)=FALSE,M32:M50))</f>
        <v>0</v>
      </c>
      <c r="N51" s="32" cm="1">
        <f t="array" ref="N51">SUM(IF(ISNA(N32:N50)=FALSE,N32:N50))</f>
        <v>0</v>
      </c>
      <c r="O51" s="59" cm="1">
        <f t="array" ref="O51">SUM(IF(ISNA(O32:O50)=FALSE,O32:O50))</f>
        <v>0</v>
      </c>
      <c r="P51" s="32" cm="1">
        <f t="array" ref="P51">SUM(IF(ISNA(P32:P50)=FALSE,P32:P50))</f>
        <v>0</v>
      </c>
      <c r="Q51" s="59" cm="1">
        <f t="array" ref="Q51">SUM(IF(ISNA(Q32:Q50)=FALSE,Q32:Q50))</f>
        <v>0</v>
      </c>
      <c r="R51" s="32" cm="1">
        <f t="array" ref="R51">SUM(IF(ISNA(R32:R50)=FALSE,R32:R50))</f>
        <v>0</v>
      </c>
      <c r="S51" s="59" cm="1">
        <f t="array" ref="S51">SUM(IF(ISNA(S32:S50)=FALSE,S32:S50))</f>
        <v>0</v>
      </c>
      <c r="T51" s="5"/>
      <c r="U51" s="62"/>
      <c r="V51" s="42" t="s">
        <v>75</v>
      </c>
      <c r="W51" s="43"/>
      <c r="X51" s="61">
        <f>SUM(X7:X50)</f>
        <v>0</v>
      </c>
      <c r="Y51" s="62"/>
      <c r="Z51" s="42" t="s">
        <v>75</v>
      </c>
      <c r="AA51" s="43"/>
      <c r="AB51" s="61">
        <f>SUM(AB7:AB50)</f>
        <v>0</v>
      </c>
      <c r="AC51" s="62"/>
      <c r="AD51" s="42" t="s">
        <v>75</v>
      </c>
      <c r="AE51" s="43"/>
      <c r="AF51" s="61">
        <f>SUM(AF7:AF50)</f>
        <v>0</v>
      </c>
      <c r="AG51" s="62"/>
      <c r="AI51" s="42" t="s">
        <v>75</v>
      </c>
      <c r="AJ51" s="43"/>
      <c r="AK51" s="61">
        <f>SUM(AK7:AK50)</f>
        <v>0</v>
      </c>
      <c r="AL51" s="62"/>
    </row>
    <row r="52" spans="1:38" x14ac:dyDescent="0.25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62"/>
      <c r="V52" s="5" t="s">
        <v>72</v>
      </c>
      <c r="W52" s="5"/>
      <c r="X52" s="5"/>
      <c r="Y52" s="62"/>
      <c r="Z52" s="5" t="s">
        <v>72</v>
      </c>
      <c r="AA52" s="5"/>
      <c r="AB52" s="5"/>
      <c r="AC52" s="62"/>
      <c r="AD52" s="5" t="s">
        <v>72</v>
      </c>
      <c r="AE52" s="5"/>
      <c r="AF52" s="5"/>
      <c r="AG52" s="62"/>
      <c r="AI52" s="5" t="s">
        <v>72</v>
      </c>
      <c r="AJ52" s="5"/>
      <c r="AK52" s="5"/>
      <c r="AL52" s="62"/>
    </row>
    <row r="53" spans="1:38" ht="14.4" thickBot="1" x14ac:dyDescent="0.3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62"/>
      <c r="W53" s="5"/>
      <c r="X53" s="5"/>
      <c r="Y53" s="62"/>
      <c r="AA53" s="5"/>
      <c r="AB53" s="5"/>
      <c r="AC53" s="62"/>
      <c r="AE53" s="5"/>
      <c r="AF53" s="5"/>
      <c r="AG53" s="62"/>
      <c r="AJ53" s="62"/>
      <c r="AK53" s="62"/>
      <c r="AL53" s="62"/>
    </row>
    <row r="54" spans="1:38" ht="14.4" thickBot="1" x14ac:dyDescent="0.3">
      <c r="A54" s="5"/>
      <c r="B54" s="161" t="s">
        <v>124</v>
      </c>
      <c r="C54" s="162"/>
      <c r="D54" s="162"/>
      <c r="E54" s="163"/>
      <c r="F54" s="156">
        <v>46369</v>
      </c>
      <c r="G54" s="157"/>
      <c r="H54" s="5"/>
      <c r="I54" s="5"/>
      <c r="J54" s="156" t="s">
        <v>149</v>
      </c>
      <c r="K54" s="164"/>
      <c r="L54" s="164"/>
      <c r="M54" s="164"/>
      <c r="N54" s="157"/>
      <c r="O54" s="5"/>
      <c r="P54" s="5"/>
      <c r="Q54" s="5"/>
      <c r="R54" s="5"/>
      <c r="S54" s="5"/>
      <c r="T54" s="5"/>
      <c r="U54" s="62"/>
      <c r="V54" s="5"/>
      <c r="W54" s="5"/>
      <c r="X54" s="5"/>
      <c r="Y54" s="62"/>
      <c r="Z54" s="5"/>
      <c r="AA54" s="5"/>
      <c r="AB54" s="5"/>
      <c r="AC54" s="62"/>
      <c r="AD54" s="62"/>
      <c r="AE54" s="62"/>
      <c r="AF54" s="62"/>
      <c r="AG54" s="62"/>
      <c r="AH54" s="62"/>
      <c r="AI54" s="62"/>
      <c r="AJ54" s="62"/>
      <c r="AK54" s="62"/>
      <c r="AL54" s="62"/>
    </row>
    <row r="55" spans="1:38" ht="14.4" thickBot="1" x14ac:dyDescent="0.3">
      <c r="A55" s="5"/>
      <c r="B55" s="20" t="s">
        <v>0</v>
      </c>
      <c r="C55" s="30" t="s">
        <v>1</v>
      </c>
      <c r="D55" s="30" t="s">
        <v>34</v>
      </c>
      <c r="E55" s="21" t="s">
        <v>42</v>
      </c>
      <c r="F55" s="20" t="s">
        <v>36</v>
      </c>
      <c r="G55" s="14" t="s">
        <v>80</v>
      </c>
      <c r="H55" s="5"/>
      <c r="I55" s="5"/>
      <c r="J55" s="20" t="s">
        <v>150</v>
      </c>
      <c r="K55" s="149" t="s">
        <v>151</v>
      </c>
      <c r="L55" s="150"/>
      <c r="M55" s="151"/>
      <c r="N55" s="14" t="s">
        <v>80</v>
      </c>
      <c r="O55" s="5"/>
      <c r="P55" s="5"/>
      <c r="Q55" s="5"/>
      <c r="R55" s="5"/>
      <c r="S55" s="5"/>
      <c r="T55" s="5"/>
      <c r="U55" s="62"/>
      <c r="V55" s="62"/>
      <c r="W55" s="62"/>
      <c r="X55" s="62"/>
      <c r="Y55" s="62"/>
      <c r="Z55" s="62"/>
      <c r="AA55" s="62"/>
      <c r="AB55" s="62"/>
      <c r="AC55" s="62"/>
      <c r="AD55" s="62"/>
      <c r="AE55" s="62"/>
      <c r="AF55" s="62"/>
      <c r="AG55" s="62"/>
      <c r="AH55" s="62"/>
      <c r="AI55" s="62"/>
      <c r="AJ55" s="62"/>
      <c r="AK55" s="62"/>
      <c r="AL55" s="62"/>
    </row>
    <row r="56" spans="1:38" x14ac:dyDescent="0.25">
      <c r="A56" s="5"/>
      <c r="B56" s="134"/>
      <c r="C56" s="47" t="s">
        <v>78</v>
      </c>
      <c r="D56" s="48"/>
      <c r="E56" s="57"/>
      <c r="F56" s="65" cm="1">
        <f t="array" ref="F56">SUMPRODUCT(
   ('2026_VTR (nicht ändern)'!$A$2:$A$378 &gt;= MAX($F$54, $F$2)) *
   ('2026_VTR (nicht ändern)'!$A$2:$A$378 &lt;= EOMONTH($F$54,0)) *
   INDEX('2026_VTR (nicht ändern)'!$E$2:$S$378, 0, MATCH($C56, '2026_VTR (nicht ändern)'!$E$1:$S$1, 0))
)</f>
        <v>0</v>
      </c>
      <c r="G56" s="58">
        <f>F56*$E56</f>
        <v>0</v>
      </c>
      <c r="H56" s="5"/>
      <c r="I56" s="5"/>
      <c r="J56" s="117">
        <f>B8</f>
        <v>0</v>
      </c>
      <c r="K56" s="118">
        <f>SUM(F8,H8,J8,L8,N8,P8,F32,H32,J32,L32,N32,P32,R32,F56)</f>
        <v>0</v>
      </c>
      <c r="L56" s="119"/>
      <c r="M56" s="120"/>
      <c r="N56" s="58">
        <f t="shared" ref="N56:N74" si="13">SUM(I8,K8,M8,O8,Q8,G8,I32,K32,M32,O32,Q32,S32,G32,G56)</f>
        <v>0</v>
      </c>
      <c r="O56" s="5"/>
      <c r="P56" s="5"/>
      <c r="Q56" s="5"/>
      <c r="R56" s="5"/>
      <c r="S56" s="5"/>
      <c r="T56" s="5"/>
    </row>
    <row r="57" spans="1:38" x14ac:dyDescent="0.25">
      <c r="A57" s="5"/>
      <c r="B57" s="134"/>
      <c r="C57" s="47" t="s">
        <v>78</v>
      </c>
      <c r="D57" s="48"/>
      <c r="E57" s="57"/>
      <c r="F57" s="65" cm="1">
        <f t="array" ref="F57">SUMPRODUCT(
   ('2026_VTR (nicht ändern)'!$A$2:$A$378 &gt;= MAX($F$54, $F$2)) *
   ('2026_VTR (nicht ändern)'!$A$2:$A$378 &lt;= EOMONTH($F$54,0)) *
   INDEX('2026_VTR (nicht ändern)'!$E$2:$S$378, 0, MATCH($C57, '2026_VTR (nicht ändern)'!$E$1:$S$1, 0))
)</f>
        <v>0</v>
      </c>
      <c r="G57" s="58">
        <f t="shared" ref="G57:G74" si="14">F57*$E57</f>
        <v>0</v>
      </c>
      <c r="H57" s="5"/>
      <c r="I57" s="5"/>
      <c r="J57" s="117">
        <f t="shared" ref="J57:J74" si="15">B9</f>
        <v>0</v>
      </c>
      <c r="K57" s="121">
        <f t="shared" ref="K57:K74" si="16">SUM(F9,H9,J9,L9,N9,P9,F33,H33,J33,L33,N33,P33,R33,F57)</f>
        <v>0</v>
      </c>
      <c r="L57" s="122"/>
      <c r="M57" s="123"/>
      <c r="N57" s="58">
        <f t="shared" si="13"/>
        <v>0</v>
      </c>
      <c r="O57" s="5"/>
      <c r="P57" s="5"/>
      <c r="Q57" s="5"/>
      <c r="R57" s="5"/>
      <c r="S57" s="5"/>
      <c r="T57" s="5"/>
    </row>
    <row r="58" spans="1:38" x14ac:dyDescent="0.25">
      <c r="A58" s="5"/>
      <c r="B58" s="134"/>
      <c r="C58" s="47" t="s">
        <v>78</v>
      </c>
      <c r="D58" s="48"/>
      <c r="E58" s="57"/>
      <c r="F58" s="65" cm="1">
        <f t="array" ref="F58">SUMPRODUCT(
   ('2026_VTR (nicht ändern)'!$A$2:$A$378 &gt;= MAX($F$54, $F$2)) *
   ('2026_VTR (nicht ändern)'!$A$2:$A$378 &lt;= EOMONTH($F$54,0)) *
   INDEX('2026_VTR (nicht ändern)'!$E$2:$S$378, 0, MATCH($C58, '2026_VTR (nicht ändern)'!$E$1:$S$1, 0))
)</f>
        <v>0</v>
      </c>
      <c r="G58" s="58">
        <f t="shared" si="14"/>
        <v>0</v>
      </c>
      <c r="H58" s="5"/>
      <c r="I58" s="5"/>
      <c r="J58" s="117">
        <f t="shared" si="15"/>
        <v>0</v>
      </c>
      <c r="K58" s="121">
        <f t="shared" si="16"/>
        <v>0</v>
      </c>
      <c r="L58" s="122"/>
      <c r="M58" s="123"/>
      <c r="N58" s="58">
        <f t="shared" si="13"/>
        <v>0</v>
      </c>
      <c r="O58" s="5"/>
      <c r="P58" s="5"/>
      <c r="Q58" s="5"/>
      <c r="R58" s="5"/>
      <c r="S58" s="5"/>
      <c r="T58" s="5"/>
    </row>
    <row r="59" spans="1:38" x14ac:dyDescent="0.25">
      <c r="A59" s="5"/>
      <c r="B59" s="134"/>
      <c r="C59" s="47" t="s">
        <v>78</v>
      </c>
      <c r="D59" s="48"/>
      <c r="E59" s="57"/>
      <c r="F59" s="65" cm="1">
        <f t="array" ref="F59">SUMPRODUCT(
   ('2026_VTR (nicht ändern)'!$A$2:$A$378 &gt;= MAX($F$54, $F$2)) *
   ('2026_VTR (nicht ändern)'!$A$2:$A$378 &lt;= EOMONTH($F$54,0)) *
   INDEX('2026_VTR (nicht ändern)'!$E$2:$S$378, 0, MATCH($C59, '2026_VTR (nicht ändern)'!$E$1:$S$1, 0))
)</f>
        <v>0</v>
      </c>
      <c r="G59" s="58">
        <f t="shared" si="14"/>
        <v>0</v>
      </c>
      <c r="H59" s="5"/>
      <c r="I59" s="5"/>
      <c r="J59" s="117">
        <f t="shared" si="15"/>
        <v>0</v>
      </c>
      <c r="K59" s="121">
        <f t="shared" si="16"/>
        <v>0</v>
      </c>
      <c r="L59" s="122"/>
      <c r="M59" s="123"/>
      <c r="N59" s="58">
        <f t="shared" si="13"/>
        <v>0</v>
      </c>
      <c r="O59" s="5"/>
      <c r="P59" s="5"/>
      <c r="Q59" s="5"/>
      <c r="R59" s="5"/>
      <c r="S59" s="5"/>
      <c r="T59" s="5"/>
    </row>
    <row r="60" spans="1:38" x14ac:dyDescent="0.25">
      <c r="A60" s="5"/>
      <c r="B60" s="134"/>
      <c r="C60" s="47" t="s">
        <v>78</v>
      </c>
      <c r="D60" s="48"/>
      <c r="E60" s="57"/>
      <c r="F60" s="65" cm="1">
        <f t="array" ref="F60">SUMPRODUCT(
   ('2026_VTR (nicht ändern)'!$A$2:$A$378 &gt;= MAX($F$54, $F$2)) *
   ('2026_VTR (nicht ändern)'!$A$2:$A$378 &lt;= EOMONTH($F$54,0)) *
   INDEX('2026_VTR (nicht ändern)'!$E$2:$S$378, 0, MATCH($C60, '2026_VTR (nicht ändern)'!$E$1:$S$1, 0))
)</f>
        <v>0</v>
      </c>
      <c r="G60" s="58">
        <f t="shared" si="14"/>
        <v>0</v>
      </c>
      <c r="H60" s="5"/>
      <c r="I60" s="5"/>
      <c r="J60" s="117">
        <f t="shared" si="15"/>
        <v>0</v>
      </c>
      <c r="K60" s="121">
        <f t="shared" si="16"/>
        <v>0</v>
      </c>
      <c r="L60" s="122"/>
      <c r="M60" s="123"/>
      <c r="N60" s="58">
        <f t="shared" si="13"/>
        <v>0</v>
      </c>
      <c r="O60" s="5"/>
      <c r="P60" s="5"/>
      <c r="Q60" s="5"/>
      <c r="R60" s="5"/>
      <c r="S60" s="5"/>
      <c r="T60" s="5"/>
    </row>
    <row r="61" spans="1:38" x14ac:dyDescent="0.25">
      <c r="A61" s="5"/>
      <c r="B61" s="134"/>
      <c r="C61" s="47" t="s">
        <v>78</v>
      </c>
      <c r="D61" s="48"/>
      <c r="E61" s="57"/>
      <c r="F61" s="65" cm="1">
        <f t="array" ref="F61">SUMPRODUCT(
   ('2026_VTR (nicht ändern)'!$A$2:$A$378 &gt;= MAX($F$54, $F$2)) *
   ('2026_VTR (nicht ändern)'!$A$2:$A$378 &lt;= EOMONTH($F$54,0)) *
   INDEX('2026_VTR (nicht ändern)'!$E$2:$S$378, 0, MATCH($C61, '2026_VTR (nicht ändern)'!$E$1:$S$1, 0))
)</f>
        <v>0</v>
      </c>
      <c r="G61" s="58">
        <f t="shared" si="14"/>
        <v>0</v>
      </c>
      <c r="H61" s="5"/>
      <c r="I61" s="5"/>
      <c r="J61" s="117">
        <f t="shared" si="15"/>
        <v>0</v>
      </c>
      <c r="K61" s="121">
        <f t="shared" si="16"/>
        <v>0</v>
      </c>
      <c r="L61" s="122"/>
      <c r="M61" s="123"/>
      <c r="N61" s="58">
        <f t="shared" si="13"/>
        <v>0</v>
      </c>
      <c r="O61" s="5"/>
      <c r="P61" s="5"/>
      <c r="Q61" s="5"/>
      <c r="R61" s="5"/>
      <c r="S61" s="5"/>
      <c r="T61" s="5"/>
    </row>
    <row r="62" spans="1:38" x14ac:dyDescent="0.25">
      <c r="A62" s="5"/>
      <c r="B62" s="134"/>
      <c r="C62" s="47" t="s">
        <v>78</v>
      </c>
      <c r="D62" s="48"/>
      <c r="E62" s="57"/>
      <c r="F62" s="65" cm="1">
        <f t="array" ref="F62">SUMPRODUCT(
   ('2026_VTR (nicht ändern)'!$A$2:$A$378 &gt;= MAX($F$54, $F$2)) *
   ('2026_VTR (nicht ändern)'!$A$2:$A$378 &lt;= EOMONTH($F$54,0)) *
   INDEX('2026_VTR (nicht ändern)'!$E$2:$S$378, 0, MATCH($C62, '2026_VTR (nicht ändern)'!$E$1:$S$1, 0))
)</f>
        <v>0</v>
      </c>
      <c r="G62" s="58">
        <f t="shared" si="14"/>
        <v>0</v>
      </c>
      <c r="H62" s="5"/>
      <c r="I62" s="5"/>
      <c r="J62" s="117">
        <f t="shared" si="15"/>
        <v>0</v>
      </c>
      <c r="K62" s="121">
        <f t="shared" si="16"/>
        <v>0</v>
      </c>
      <c r="L62" s="122"/>
      <c r="M62" s="123"/>
      <c r="N62" s="58">
        <f t="shared" si="13"/>
        <v>0</v>
      </c>
      <c r="O62" s="5"/>
      <c r="P62" s="5"/>
      <c r="Q62" s="5"/>
      <c r="R62" s="5"/>
      <c r="S62" s="5"/>
      <c r="T62" s="5"/>
    </row>
    <row r="63" spans="1:38" x14ac:dyDescent="0.25">
      <c r="A63" s="5"/>
      <c r="B63" s="134"/>
      <c r="C63" s="47" t="s">
        <v>78</v>
      </c>
      <c r="D63" s="48"/>
      <c r="E63" s="57"/>
      <c r="F63" s="65" cm="1">
        <f t="array" ref="F63">SUMPRODUCT(
   ('2026_VTR (nicht ändern)'!$A$2:$A$378 &gt;= MAX($F$54, $F$2)) *
   ('2026_VTR (nicht ändern)'!$A$2:$A$378 &lt;= EOMONTH($F$54,0)) *
   INDEX('2026_VTR (nicht ändern)'!$E$2:$S$378, 0, MATCH($C63, '2026_VTR (nicht ändern)'!$E$1:$S$1, 0))
)</f>
        <v>0</v>
      </c>
      <c r="G63" s="58">
        <f t="shared" si="14"/>
        <v>0</v>
      </c>
      <c r="H63" s="5"/>
      <c r="I63" s="5"/>
      <c r="J63" s="117">
        <f t="shared" si="15"/>
        <v>0</v>
      </c>
      <c r="K63" s="121">
        <f t="shared" si="16"/>
        <v>0</v>
      </c>
      <c r="L63" s="122"/>
      <c r="M63" s="123"/>
      <c r="N63" s="58">
        <f t="shared" si="13"/>
        <v>0</v>
      </c>
      <c r="O63" s="5"/>
      <c r="P63" s="5"/>
      <c r="Q63" s="5"/>
      <c r="R63" s="5"/>
      <c r="S63" s="5"/>
      <c r="T63" s="5"/>
    </row>
    <row r="64" spans="1:38" x14ac:dyDescent="0.25">
      <c r="A64" s="5"/>
      <c r="B64" s="134"/>
      <c r="C64" s="47" t="s">
        <v>78</v>
      </c>
      <c r="D64" s="48"/>
      <c r="E64" s="57"/>
      <c r="F64" s="65" cm="1">
        <f t="array" ref="F64">SUMPRODUCT(
   ('2026_VTR (nicht ändern)'!$A$2:$A$378 &gt;= MAX($F$54, $F$2)) *
   ('2026_VTR (nicht ändern)'!$A$2:$A$378 &lt;= EOMONTH($F$54,0)) *
   INDEX('2026_VTR (nicht ändern)'!$E$2:$S$378, 0, MATCH($C64, '2026_VTR (nicht ändern)'!$E$1:$S$1, 0))
)</f>
        <v>0</v>
      </c>
      <c r="G64" s="58">
        <f t="shared" si="14"/>
        <v>0</v>
      </c>
      <c r="H64" s="5"/>
      <c r="I64" s="5"/>
      <c r="J64" s="117">
        <f t="shared" si="15"/>
        <v>0</v>
      </c>
      <c r="K64" s="121">
        <f t="shared" si="16"/>
        <v>0</v>
      </c>
      <c r="L64" s="122"/>
      <c r="M64" s="123"/>
      <c r="N64" s="58">
        <f t="shared" si="13"/>
        <v>0</v>
      </c>
      <c r="O64" s="5"/>
      <c r="P64" s="5"/>
      <c r="Q64" s="5"/>
      <c r="R64" s="5"/>
      <c r="S64" s="5"/>
      <c r="T64" s="5"/>
    </row>
    <row r="65" spans="1:20" x14ac:dyDescent="0.25">
      <c r="A65" s="5"/>
      <c r="B65" s="134"/>
      <c r="C65" s="47" t="s">
        <v>78</v>
      </c>
      <c r="D65" s="48"/>
      <c r="E65" s="57"/>
      <c r="F65" s="65" cm="1">
        <f t="array" ref="F65">SUMPRODUCT(
   ('2026_VTR (nicht ändern)'!$A$2:$A$378 &gt;= MAX($F$54, $F$2)) *
   ('2026_VTR (nicht ändern)'!$A$2:$A$378 &lt;= EOMONTH($F$54,0)) *
   INDEX('2026_VTR (nicht ändern)'!$E$2:$S$378, 0, MATCH($C65, '2026_VTR (nicht ändern)'!$E$1:$S$1, 0))
)</f>
        <v>0</v>
      </c>
      <c r="G65" s="58">
        <f t="shared" si="14"/>
        <v>0</v>
      </c>
      <c r="H65" s="5"/>
      <c r="I65" s="5"/>
      <c r="J65" s="117">
        <f t="shared" si="15"/>
        <v>0</v>
      </c>
      <c r="K65" s="121">
        <f t="shared" si="16"/>
        <v>0</v>
      </c>
      <c r="L65" s="122"/>
      <c r="M65" s="123"/>
      <c r="N65" s="58">
        <f t="shared" si="13"/>
        <v>0</v>
      </c>
      <c r="O65" s="5"/>
      <c r="P65" s="5"/>
      <c r="Q65" s="5"/>
      <c r="R65" s="5"/>
      <c r="S65" s="5"/>
      <c r="T65" s="5"/>
    </row>
    <row r="66" spans="1:20" x14ac:dyDescent="0.25">
      <c r="A66" s="5"/>
      <c r="B66" s="134"/>
      <c r="C66" s="47" t="s">
        <v>78</v>
      </c>
      <c r="D66" s="48"/>
      <c r="E66" s="57"/>
      <c r="F66" s="65" cm="1">
        <f t="array" ref="F66">SUMPRODUCT(
   ('2026_VTR (nicht ändern)'!$A$2:$A$378 &gt;= MAX($F$54, $F$2)) *
   ('2026_VTR (nicht ändern)'!$A$2:$A$378 &lt;= EOMONTH($F$54,0)) *
   INDEX('2026_VTR (nicht ändern)'!$E$2:$S$378, 0, MATCH($C66, '2026_VTR (nicht ändern)'!$E$1:$S$1, 0))
)</f>
        <v>0</v>
      </c>
      <c r="G66" s="58">
        <f t="shared" si="14"/>
        <v>0</v>
      </c>
      <c r="H66" s="5"/>
      <c r="I66" s="5"/>
      <c r="J66" s="117">
        <f t="shared" si="15"/>
        <v>0</v>
      </c>
      <c r="K66" s="121">
        <f t="shared" si="16"/>
        <v>0</v>
      </c>
      <c r="L66" s="122"/>
      <c r="M66" s="123"/>
      <c r="N66" s="58">
        <f t="shared" si="13"/>
        <v>0</v>
      </c>
      <c r="O66" s="5"/>
      <c r="P66" s="5"/>
      <c r="Q66" s="5"/>
      <c r="R66" s="5"/>
      <c r="S66" s="5"/>
      <c r="T66" s="5"/>
    </row>
    <row r="67" spans="1:20" x14ac:dyDescent="0.25">
      <c r="A67" s="5"/>
      <c r="B67" s="134"/>
      <c r="C67" s="47" t="s">
        <v>78</v>
      </c>
      <c r="D67" s="48"/>
      <c r="E67" s="57"/>
      <c r="F67" s="65" cm="1">
        <f t="array" ref="F67">SUMPRODUCT(
   ('2026_VTR (nicht ändern)'!$A$2:$A$378 &gt;= MAX($F$54, $F$2)) *
   ('2026_VTR (nicht ändern)'!$A$2:$A$378 &lt;= EOMONTH($F$54,0)) *
   INDEX('2026_VTR (nicht ändern)'!$E$2:$S$378, 0, MATCH($C67, '2026_VTR (nicht ändern)'!$E$1:$S$1, 0))
)</f>
        <v>0</v>
      </c>
      <c r="G67" s="58">
        <f t="shared" si="14"/>
        <v>0</v>
      </c>
      <c r="H67" s="5"/>
      <c r="I67" s="5"/>
      <c r="J67" s="117">
        <f t="shared" si="15"/>
        <v>0</v>
      </c>
      <c r="K67" s="121">
        <f t="shared" si="16"/>
        <v>0</v>
      </c>
      <c r="L67" s="122"/>
      <c r="M67" s="123"/>
      <c r="N67" s="58">
        <f t="shared" si="13"/>
        <v>0</v>
      </c>
      <c r="O67" s="5"/>
      <c r="P67" s="5"/>
      <c r="Q67" s="5"/>
      <c r="R67" s="5"/>
      <c r="S67" s="5"/>
      <c r="T67" s="5"/>
    </row>
    <row r="68" spans="1:20" x14ac:dyDescent="0.25">
      <c r="A68" s="5"/>
      <c r="B68" s="134"/>
      <c r="C68" s="47" t="s">
        <v>78</v>
      </c>
      <c r="D68" s="48"/>
      <c r="E68" s="57"/>
      <c r="F68" s="65" cm="1">
        <f t="array" ref="F68">SUMPRODUCT(
   ('2026_VTR (nicht ändern)'!$A$2:$A$378 &gt;= MAX($F$54, $F$2)) *
   ('2026_VTR (nicht ändern)'!$A$2:$A$378 &lt;= EOMONTH($F$54,0)) *
   INDEX('2026_VTR (nicht ändern)'!$E$2:$S$378, 0, MATCH($C68, '2026_VTR (nicht ändern)'!$E$1:$S$1, 0))
)</f>
        <v>0</v>
      </c>
      <c r="G68" s="58">
        <f t="shared" si="14"/>
        <v>0</v>
      </c>
      <c r="H68" s="5"/>
      <c r="I68" s="5"/>
      <c r="J68" s="117">
        <f t="shared" si="15"/>
        <v>0</v>
      </c>
      <c r="K68" s="121">
        <f t="shared" si="16"/>
        <v>0</v>
      </c>
      <c r="L68" s="122"/>
      <c r="M68" s="123"/>
      <c r="N68" s="58">
        <f t="shared" si="13"/>
        <v>0</v>
      </c>
      <c r="O68" s="5"/>
      <c r="P68" s="5"/>
      <c r="Q68" s="5"/>
      <c r="R68" s="5"/>
      <c r="S68" s="5"/>
      <c r="T68" s="5"/>
    </row>
    <row r="69" spans="1:20" x14ac:dyDescent="0.25">
      <c r="A69" s="5"/>
      <c r="B69" s="134"/>
      <c r="C69" s="47" t="s">
        <v>78</v>
      </c>
      <c r="D69" s="48"/>
      <c r="E69" s="57"/>
      <c r="F69" s="65" cm="1">
        <f t="array" ref="F69">SUMPRODUCT(
   ('2026_VTR (nicht ändern)'!$A$2:$A$378 &gt;= MAX($F$54, $F$2)) *
   ('2026_VTR (nicht ändern)'!$A$2:$A$378 &lt;= EOMONTH($F$54,0)) *
   INDEX('2026_VTR (nicht ändern)'!$E$2:$S$378, 0, MATCH($C69, '2026_VTR (nicht ändern)'!$E$1:$S$1, 0))
)</f>
        <v>0</v>
      </c>
      <c r="G69" s="58">
        <f t="shared" si="14"/>
        <v>0</v>
      </c>
      <c r="H69" s="5"/>
      <c r="I69" s="5"/>
      <c r="J69" s="117">
        <f t="shared" si="15"/>
        <v>0</v>
      </c>
      <c r="K69" s="121">
        <f t="shared" si="16"/>
        <v>0</v>
      </c>
      <c r="L69" s="122"/>
      <c r="M69" s="123"/>
      <c r="N69" s="58">
        <f t="shared" si="13"/>
        <v>0</v>
      </c>
      <c r="O69" s="5"/>
      <c r="P69" s="5"/>
      <c r="Q69" s="5"/>
      <c r="R69" s="5"/>
      <c r="S69" s="5"/>
      <c r="T69" s="5"/>
    </row>
    <row r="70" spans="1:20" x14ac:dyDescent="0.25">
      <c r="A70" s="5"/>
      <c r="B70" s="134"/>
      <c r="C70" s="47" t="s">
        <v>78</v>
      </c>
      <c r="D70" s="48"/>
      <c r="E70" s="57"/>
      <c r="F70" s="65" cm="1">
        <f t="array" ref="F70">SUMPRODUCT(
   ('2026_VTR (nicht ändern)'!$A$2:$A$378 &gt;= MAX($F$54, $F$2)) *
   ('2026_VTR (nicht ändern)'!$A$2:$A$378 &lt;= EOMONTH($F$54,0)) *
   INDEX('2026_VTR (nicht ändern)'!$E$2:$S$378, 0, MATCH($C70, '2026_VTR (nicht ändern)'!$E$1:$S$1, 0))
)</f>
        <v>0</v>
      </c>
      <c r="G70" s="58">
        <f t="shared" si="14"/>
        <v>0</v>
      </c>
      <c r="H70" s="5"/>
      <c r="I70" s="5"/>
      <c r="J70" s="117">
        <f t="shared" si="15"/>
        <v>0</v>
      </c>
      <c r="K70" s="121">
        <f t="shared" si="16"/>
        <v>0</v>
      </c>
      <c r="L70" s="122"/>
      <c r="M70" s="123"/>
      <c r="N70" s="58">
        <f t="shared" si="13"/>
        <v>0</v>
      </c>
      <c r="O70" s="5"/>
      <c r="P70" s="5"/>
      <c r="Q70" s="5"/>
      <c r="R70" s="5"/>
      <c r="S70" s="5"/>
      <c r="T70" s="5"/>
    </row>
    <row r="71" spans="1:20" x14ac:dyDescent="0.25">
      <c r="A71" s="5"/>
      <c r="B71" s="134"/>
      <c r="C71" s="47" t="s">
        <v>78</v>
      </c>
      <c r="D71" s="48"/>
      <c r="E71" s="57"/>
      <c r="F71" s="65" cm="1">
        <f t="array" ref="F71">SUMPRODUCT(
   ('2026_VTR (nicht ändern)'!$A$2:$A$378 &gt;= MAX($F$54, $F$2)) *
   ('2026_VTR (nicht ändern)'!$A$2:$A$378 &lt;= EOMONTH($F$54,0)) *
   INDEX('2026_VTR (nicht ändern)'!$E$2:$S$378, 0, MATCH($C71, '2026_VTR (nicht ändern)'!$E$1:$S$1, 0))
)</f>
        <v>0</v>
      </c>
      <c r="G71" s="58">
        <f t="shared" si="14"/>
        <v>0</v>
      </c>
      <c r="H71" s="5"/>
      <c r="I71" s="5"/>
      <c r="J71" s="117">
        <f t="shared" si="15"/>
        <v>0</v>
      </c>
      <c r="K71" s="121">
        <f t="shared" si="16"/>
        <v>0</v>
      </c>
      <c r="L71" s="122"/>
      <c r="M71" s="123"/>
      <c r="N71" s="58">
        <f t="shared" si="13"/>
        <v>0</v>
      </c>
      <c r="O71" s="5"/>
      <c r="P71" s="5"/>
      <c r="Q71" s="5"/>
      <c r="R71" s="5"/>
      <c r="S71" s="5"/>
      <c r="T71" s="5"/>
    </row>
    <row r="72" spans="1:20" x14ac:dyDescent="0.25">
      <c r="A72" s="5"/>
      <c r="B72" s="134"/>
      <c r="C72" s="47" t="s">
        <v>78</v>
      </c>
      <c r="D72" s="48"/>
      <c r="E72" s="57"/>
      <c r="F72" s="65" cm="1">
        <f t="array" ref="F72">SUMPRODUCT(
   ('2026_VTR (nicht ändern)'!$A$2:$A$378 &gt;= MAX($F$54, $F$2)) *
   ('2026_VTR (nicht ändern)'!$A$2:$A$378 &lt;= EOMONTH($F$54,0)) *
   INDEX('2026_VTR (nicht ändern)'!$E$2:$S$378, 0, MATCH($C72, '2026_VTR (nicht ändern)'!$E$1:$S$1, 0))
)</f>
        <v>0</v>
      </c>
      <c r="G72" s="58">
        <f t="shared" si="14"/>
        <v>0</v>
      </c>
      <c r="H72" s="5"/>
      <c r="I72" s="5"/>
      <c r="J72" s="117">
        <f t="shared" si="15"/>
        <v>0</v>
      </c>
      <c r="K72" s="121">
        <f t="shared" si="16"/>
        <v>0</v>
      </c>
      <c r="L72" s="122"/>
      <c r="M72" s="123"/>
      <c r="N72" s="58">
        <f t="shared" si="13"/>
        <v>0</v>
      </c>
      <c r="O72" s="5"/>
      <c r="P72" s="5"/>
      <c r="Q72" s="5"/>
      <c r="R72" s="5"/>
      <c r="S72" s="5"/>
      <c r="T72" s="5"/>
    </row>
    <row r="73" spans="1:20" x14ac:dyDescent="0.25">
      <c r="A73" s="5"/>
      <c r="B73" s="134"/>
      <c r="C73" s="47" t="s">
        <v>78</v>
      </c>
      <c r="D73" s="48"/>
      <c r="E73" s="57"/>
      <c r="F73" s="65" cm="1">
        <f t="array" ref="F73">SUMPRODUCT(
   ('2026_VTR (nicht ändern)'!$A$2:$A$378 &gt;= MAX($F$54, $F$2)) *
   ('2026_VTR (nicht ändern)'!$A$2:$A$378 &lt;= EOMONTH($F$54,0)) *
   INDEX('2026_VTR (nicht ändern)'!$E$2:$S$378, 0, MATCH($C73, '2026_VTR (nicht ändern)'!$E$1:$S$1, 0))
)</f>
        <v>0</v>
      </c>
      <c r="G73" s="58">
        <f t="shared" si="14"/>
        <v>0</v>
      </c>
      <c r="H73" s="5"/>
      <c r="I73" s="5"/>
      <c r="J73" s="117">
        <f t="shared" si="15"/>
        <v>0</v>
      </c>
      <c r="K73" s="121">
        <f t="shared" si="16"/>
        <v>0</v>
      </c>
      <c r="L73" s="122"/>
      <c r="M73" s="123"/>
      <c r="N73" s="58">
        <f t="shared" si="13"/>
        <v>0</v>
      </c>
      <c r="O73" s="5"/>
      <c r="P73" s="5"/>
      <c r="Q73" s="5"/>
      <c r="R73" s="5"/>
      <c r="S73" s="5"/>
      <c r="T73" s="5"/>
    </row>
    <row r="74" spans="1:20" ht="14.4" thickBot="1" x14ac:dyDescent="0.3">
      <c r="A74" s="5"/>
      <c r="B74" s="134"/>
      <c r="C74" s="47" t="s">
        <v>78</v>
      </c>
      <c r="D74" s="48"/>
      <c r="E74" s="57"/>
      <c r="F74" s="65" cm="1">
        <f t="array" ref="F74">SUMPRODUCT(
   ('2026_VTR (nicht ändern)'!$A$2:$A$378 &gt;= MAX($F$54, $F$2)) *
   ('2026_VTR (nicht ändern)'!$A$2:$A$378 &lt;= EOMONTH($F$54,0)) *
   INDEX('2026_VTR (nicht ändern)'!$E$2:$S$378, 0, MATCH($C74, '2026_VTR (nicht ändern)'!$E$1:$S$1, 0))
)</f>
        <v>0</v>
      </c>
      <c r="G74" s="58">
        <f t="shared" si="14"/>
        <v>0</v>
      </c>
      <c r="H74" s="5"/>
      <c r="I74" s="5"/>
      <c r="J74" s="124">
        <f t="shared" si="15"/>
        <v>0</v>
      </c>
      <c r="K74" s="125">
        <f t="shared" si="16"/>
        <v>0</v>
      </c>
      <c r="L74" s="126"/>
      <c r="M74" s="127"/>
      <c r="N74" s="128">
        <f t="shared" si="13"/>
        <v>0</v>
      </c>
      <c r="O74" s="5"/>
      <c r="P74" s="5"/>
      <c r="Q74" s="5"/>
      <c r="R74" s="5"/>
      <c r="S74" s="5"/>
      <c r="T74" s="5"/>
    </row>
    <row r="75" spans="1:20" ht="14.4" thickBot="1" x14ac:dyDescent="0.3">
      <c r="A75" s="5"/>
      <c r="B75" s="11"/>
      <c r="C75" s="12"/>
      <c r="D75" s="12"/>
      <c r="E75" s="28" t="s">
        <v>39</v>
      </c>
      <c r="F75" s="32" cm="1">
        <f t="array" ref="F75">SUM(IF(ISNA(F56:F74)=FALSE,F56:F74))</f>
        <v>0</v>
      </c>
      <c r="G75" s="59" cm="1">
        <f t="array" ref="G75">SUM(IF(ISNA(G56:G74)=FALSE,G56:G74))</f>
        <v>0</v>
      </c>
      <c r="H75" s="5"/>
      <c r="I75" s="5"/>
      <c r="J75" s="129" t="s">
        <v>39</v>
      </c>
      <c r="K75" s="130">
        <f>SUM(K56:M74)</f>
        <v>0</v>
      </c>
      <c r="L75" s="131"/>
      <c r="M75" s="132"/>
      <c r="N75" s="133">
        <f>SUM(N56:N74)</f>
        <v>0</v>
      </c>
      <c r="O75" s="5"/>
      <c r="P75" s="5"/>
      <c r="Q75" s="5"/>
      <c r="R75" s="5"/>
      <c r="S75" s="5"/>
      <c r="T75" s="5"/>
    </row>
    <row r="76" spans="1:20" x14ac:dyDescent="0.25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</row>
    <row r="77" spans="1:20" x14ac:dyDescent="0.25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</row>
    <row r="78" spans="1:20" x14ac:dyDescent="0.25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</row>
    <row r="79" spans="1:20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</row>
    <row r="80" spans="1:20" x14ac:dyDescent="0.25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</row>
    <row r="81" spans="1:20" x14ac:dyDescent="0.25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</row>
    <row r="82" spans="1:20" x14ac:dyDescent="0.25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</row>
    <row r="83" spans="1:20" x14ac:dyDescent="0.25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</row>
    <row r="84" spans="1:20" x14ac:dyDescent="0.25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</row>
    <row r="85" spans="1:20" x14ac:dyDescent="0.25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</row>
    <row r="86" spans="1:20" x14ac:dyDescent="0.25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</row>
    <row r="87" spans="1:20" x14ac:dyDescent="0.25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</row>
    <row r="88" spans="1:20" x14ac:dyDescent="0.25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</row>
    <row r="89" spans="1:20" x14ac:dyDescent="0.25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</row>
    <row r="90" spans="1:20" x14ac:dyDescent="0.25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</row>
    <row r="91" spans="1:20" x14ac:dyDescent="0.25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</row>
    <row r="92" spans="1:20" x14ac:dyDescent="0.25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</row>
    <row r="93" spans="1:20" x14ac:dyDescent="0.25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</row>
    <row r="94" spans="1:20" x14ac:dyDescent="0.25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</row>
    <row r="95" spans="1:20" x14ac:dyDescent="0.25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</row>
    <row r="96" spans="1:20" x14ac:dyDescent="0.25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</row>
    <row r="97" spans="1:20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</row>
    <row r="98" spans="1:20" x14ac:dyDescent="0.25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</row>
    <row r="99" spans="1:20" x14ac:dyDescent="0.25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</row>
    <row r="100" spans="1:20" x14ac:dyDescent="0.25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</row>
    <row r="101" spans="1:20" x14ac:dyDescent="0.25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</row>
    <row r="102" spans="1:20" x14ac:dyDescent="0.25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</row>
    <row r="103" spans="1:20" x14ac:dyDescent="0.25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</row>
    <row r="104" spans="1:20" x14ac:dyDescent="0.25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</row>
    <row r="105" spans="1:20" x14ac:dyDescent="0.25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</row>
    <row r="106" spans="1:20" x14ac:dyDescent="0.25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</row>
    <row r="107" spans="1:20" x14ac:dyDescent="0.25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</row>
    <row r="108" spans="1:20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</row>
  </sheetData>
  <mergeCells count="40">
    <mergeCell ref="AI3:AI4"/>
    <mergeCell ref="AJ3:AK4"/>
    <mergeCell ref="AI5:AI6"/>
    <mergeCell ref="AJ5:AJ6"/>
    <mergeCell ref="AK5:AK6"/>
    <mergeCell ref="AD3:AD4"/>
    <mergeCell ref="AE3:AF4"/>
    <mergeCell ref="AD5:AD6"/>
    <mergeCell ref="AE5:AE6"/>
    <mergeCell ref="AF5:AF6"/>
    <mergeCell ref="Z3:Z4"/>
    <mergeCell ref="AA3:AB4"/>
    <mergeCell ref="Z5:Z6"/>
    <mergeCell ref="AA5:AA6"/>
    <mergeCell ref="AB5:AB6"/>
    <mergeCell ref="V5:V6"/>
    <mergeCell ref="X5:X6"/>
    <mergeCell ref="W5:W6"/>
    <mergeCell ref="V3:V4"/>
    <mergeCell ref="W3:X4"/>
    <mergeCell ref="P6:Q6"/>
    <mergeCell ref="F54:G54"/>
    <mergeCell ref="D2:E2"/>
    <mergeCell ref="B30:E30"/>
    <mergeCell ref="B6:E6"/>
    <mergeCell ref="B54:E54"/>
    <mergeCell ref="F6:G6"/>
    <mergeCell ref="H6:I6"/>
    <mergeCell ref="J6:K6"/>
    <mergeCell ref="L6:M6"/>
    <mergeCell ref="N6:O6"/>
    <mergeCell ref="P30:Q30"/>
    <mergeCell ref="J54:N54"/>
    <mergeCell ref="K55:M55"/>
    <mergeCell ref="R30:S30"/>
    <mergeCell ref="F30:G30"/>
    <mergeCell ref="H30:I30"/>
    <mergeCell ref="J30:K30"/>
    <mergeCell ref="L30:M30"/>
    <mergeCell ref="N30:O30"/>
  </mergeCells>
  <phoneticPr fontId="8" type="noConversion"/>
  <dataValidations count="1">
    <dataValidation type="decimal" allowBlank="1" showInputMessage="1" showErrorMessage="1" sqref="E32:E50 AK51 AF51 E8:E26 AB51 X51 E56:E74" xr:uid="{10EFAD48-30D1-4107-8F7D-DAACBED68044}">
      <formula1>0</formula1>
      <formula2>1000</formula2>
    </dataValidation>
  </dataValidations>
  <pageMargins left="0.7" right="0.7" top="0.78740157499999996" bottom="0.78740157499999996" header="0.3" footer="0.3"/>
  <pageSetup paperSize="9" scale="59" orientation="landscape" r:id="rId1"/>
  <headerFooter>
    <oddFooter>&amp;R&amp;P</oddFooter>
  </headerFooter>
  <rowBreaks count="1" manualBreakCount="1">
    <brk id="52" max="37" man="1"/>
  </rowBreaks>
  <colBreaks count="1" manualBreakCount="1">
    <brk id="20" max="1048575" man="1"/>
  </colBreaks>
  <ignoredErrors>
    <ignoredError sqref="L8:L26 N8:N26 H32:H50 J32:J50 L32:L50 N32:N50 P32:P50 P8:P26 R32:R50" formula="1"/>
  </ignoredErrors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xr:uid="{93368B9B-A6D0-43D4-BB0E-91ADB386E778}">
          <x14:formula1>
            <xm:f>'2026_VTR (nicht ändern)'!$E$1:$Q$1</xm:f>
          </x14:formula1>
          <xm:sqref>C32:C50 C56:C74 C8:C26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834619-A255-407E-BF6C-D6D9F0B6BC77}">
  <sheetPr>
    <tabColor rgb="FF92D050"/>
  </sheetPr>
  <dimension ref="A1:AQ108"/>
  <sheetViews>
    <sheetView zoomScaleNormal="100" zoomScaleSheetLayoutView="85" zoomScalePageLayoutView="40" workbookViewId="0">
      <selection activeCell="Q66" sqref="Q66"/>
    </sheetView>
  </sheetViews>
  <sheetFormatPr baseColWidth="10" defaultColWidth="7.69921875" defaultRowHeight="13.2" x14ac:dyDescent="0.25"/>
  <cols>
    <col min="1" max="1" width="3.19921875" style="67" customWidth="1"/>
    <col min="2" max="2" width="11.69921875" style="67" bestFit="1" customWidth="1"/>
    <col min="3" max="3" width="13" style="67" customWidth="1"/>
    <col min="4" max="4" width="8.8984375" style="67" bestFit="1" customWidth="1"/>
    <col min="5" max="5" width="8.5" style="67" customWidth="1"/>
    <col min="6" max="6" width="10.8984375" style="67" bestFit="1" customWidth="1"/>
    <col min="7" max="7" width="9.8984375" style="67" bestFit="1" customWidth="1"/>
    <col min="8" max="8" width="10.8984375" style="67" bestFit="1" customWidth="1"/>
    <col min="9" max="9" width="9" style="67" bestFit="1" customWidth="1"/>
    <col min="10" max="10" width="10.8984375" style="67" bestFit="1" customWidth="1"/>
    <col min="11" max="11" width="9.8984375" style="67" bestFit="1" customWidth="1"/>
    <col min="12" max="12" width="10.8984375" style="67" bestFit="1" customWidth="1"/>
    <col min="13" max="13" width="9.8984375" style="67" bestFit="1" customWidth="1"/>
    <col min="14" max="14" width="10.8984375" style="67" bestFit="1" customWidth="1"/>
    <col min="15" max="15" width="9" style="67" bestFit="1" customWidth="1"/>
    <col min="16" max="16" width="10.8984375" style="67" bestFit="1" customWidth="1"/>
    <col min="17" max="17" width="9" style="67" bestFit="1" customWidth="1"/>
    <col min="18" max="18" width="10.8984375" style="67" bestFit="1" customWidth="1"/>
    <col min="19" max="19" width="10.8984375" style="67" customWidth="1"/>
    <col min="20" max="20" width="14" style="67" bestFit="1" customWidth="1"/>
    <col min="21" max="21" width="5" style="67" bestFit="1" customWidth="1"/>
    <col min="22" max="22" width="22.59765625" style="67" customWidth="1"/>
    <col min="23" max="23" width="14" style="67" customWidth="1"/>
    <col min="24" max="24" width="6.69921875" style="67" customWidth="1"/>
    <col min="25" max="25" width="4.19921875" style="67" customWidth="1"/>
    <col min="26" max="26" width="22.59765625" style="67" customWidth="1"/>
    <col min="27" max="27" width="14" style="67" customWidth="1"/>
    <col min="28" max="28" width="6.69921875" style="67" customWidth="1"/>
    <col min="29" max="29" width="3.59765625" style="67" customWidth="1"/>
    <col min="30" max="30" width="22.59765625" style="67" customWidth="1"/>
    <col min="31" max="31" width="14" style="67" customWidth="1"/>
    <col min="32" max="32" width="6.69921875" style="67" customWidth="1"/>
    <col min="33" max="33" width="4.5" style="67" customWidth="1"/>
    <col min="34" max="34" width="0" style="67" hidden="1" customWidth="1"/>
    <col min="35" max="35" width="22.59765625" style="67" customWidth="1"/>
    <col min="36" max="36" width="14" style="67" customWidth="1"/>
    <col min="37" max="37" width="6.69921875" style="67" customWidth="1"/>
    <col min="38" max="38" width="5.19921875" style="67" customWidth="1"/>
    <col min="39" max="16384" width="7.69921875" style="67"/>
  </cols>
  <sheetData>
    <row r="1" spans="1:43" x14ac:dyDescent="0.25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66"/>
      <c r="V1" s="66"/>
      <c r="W1" s="66"/>
      <c r="X1" s="66"/>
      <c r="Y1" s="66"/>
      <c r="Z1" s="66"/>
      <c r="AA1" s="66"/>
      <c r="AB1" s="66"/>
      <c r="AC1" s="66"/>
      <c r="AD1" s="66"/>
      <c r="AE1" s="66"/>
      <c r="AF1" s="66"/>
      <c r="AG1" s="66"/>
      <c r="AH1" s="66"/>
      <c r="AI1" s="66"/>
      <c r="AJ1" s="66"/>
      <c r="AK1" s="66"/>
      <c r="AL1" s="66"/>
    </row>
    <row r="2" spans="1:43" ht="15.6" customHeight="1" thickBot="1" x14ac:dyDescent="0.3">
      <c r="A2" s="5"/>
      <c r="B2" s="138" t="s">
        <v>43</v>
      </c>
      <c r="C2" s="136"/>
      <c r="D2" s="158">
        <f>Übersicht!B24</f>
        <v>46220</v>
      </c>
      <c r="E2" s="158"/>
      <c r="F2" s="135">
        <f>Übersicht!C8</f>
        <v>46023</v>
      </c>
      <c r="G2" s="136" t="s">
        <v>125</v>
      </c>
      <c r="H2" s="136"/>
      <c r="I2" s="136"/>
      <c r="J2" s="5"/>
      <c r="K2" s="5"/>
      <c r="L2" s="5"/>
      <c r="M2" s="5"/>
      <c r="N2" s="5"/>
      <c r="O2" s="5"/>
      <c r="P2" s="5"/>
      <c r="Q2" s="5"/>
      <c r="R2" s="41" t="s">
        <v>70</v>
      </c>
      <c r="S2" s="93">
        <f ca="1">Übersicht!I2</f>
        <v>45987</v>
      </c>
      <c r="T2" s="5"/>
      <c r="U2" s="66"/>
      <c r="V2" s="66"/>
      <c r="W2" s="66"/>
      <c r="X2" s="66"/>
      <c r="Y2" s="66"/>
      <c r="Z2" s="66"/>
      <c r="AA2" s="66"/>
      <c r="AB2" s="66"/>
      <c r="AC2" s="66"/>
      <c r="AD2" s="66"/>
      <c r="AE2" s="66"/>
      <c r="AF2" s="66"/>
      <c r="AG2" s="66"/>
      <c r="AH2" s="66"/>
      <c r="AI2" s="66"/>
      <c r="AJ2" s="66"/>
      <c r="AK2" s="66"/>
      <c r="AL2" s="66"/>
    </row>
    <row r="3" spans="1:43" ht="13.95" customHeight="1" x14ac:dyDescent="0.25">
      <c r="A3" s="5"/>
      <c r="B3" s="63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66"/>
      <c r="V3" s="169" t="s">
        <v>76</v>
      </c>
      <c r="W3" s="175" t="s">
        <v>71</v>
      </c>
      <c r="X3" s="176"/>
      <c r="Y3" s="66"/>
      <c r="Z3" s="169" t="s">
        <v>76</v>
      </c>
      <c r="AA3" s="175" t="s">
        <v>71</v>
      </c>
      <c r="AB3" s="176"/>
      <c r="AC3" s="66"/>
      <c r="AD3" s="169" t="s">
        <v>76</v>
      </c>
      <c r="AE3" s="175" t="s">
        <v>71</v>
      </c>
      <c r="AF3" s="176"/>
      <c r="AG3" s="66"/>
      <c r="AI3" s="169" t="s">
        <v>76</v>
      </c>
      <c r="AJ3" s="175" t="s">
        <v>71</v>
      </c>
      <c r="AK3" s="176"/>
      <c r="AL3" s="66"/>
    </row>
    <row r="4" spans="1:43" ht="13.8" thickBot="1" x14ac:dyDescent="0.3">
      <c r="A4" s="5"/>
      <c r="B4" s="136" t="s">
        <v>38</v>
      </c>
      <c r="C4" s="137">
        <f>Übersicht!E4</f>
        <v>0</v>
      </c>
      <c r="D4" s="136">
        <f>Übersicht!E5</f>
        <v>0</v>
      </c>
      <c r="E4" s="5"/>
      <c r="F4" s="5" t="s">
        <v>85</v>
      </c>
      <c r="G4" s="44" t="s">
        <v>71</v>
      </c>
      <c r="H4" s="107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66"/>
      <c r="V4" s="170"/>
      <c r="W4" s="177"/>
      <c r="X4" s="178"/>
      <c r="Y4" s="66"/>
      <c r="Z4" s="170"/>
      <c r="AA4" s="177"/>
      <c r="AB4" s="178"/>
      <c r="AC4" s="66"/>
      <c r="AD4" s="170"/>
      <c r="AE4" s="177"/>
      <c r="AF4" s="178"/>
      <c r="AG4" s="66"/>
      <c r="AI4" s="170"/>
      <c r="AJ4" s="177"/>
      <c r="AK4" s="178"/>
      <c r="AL4" s="66"/>
    </row>
    <row r="5" spans="1:43" ht="14.4" thickTop="1" thickBot="1" x14ac:dyDescent="0.3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66"/>
      <c r="V5" s="165" t="s">
        <v>73</v>
      </c>
      <c r="W5" s="165" t="s">
        <v>74</v>
      </c>
      <c r="X5" s="167" t="s">
        <v>42</v>
      </c>
      <c r="Y5" s="66"/>
      <c r="Z5" s="165" t="s">
        <v>73</v>
      </c>
      <c r="AA5" s="165" t="s">
        <v>74</v>
      </c>
      <c r="AB5" s="167" t="s">
        <v>42</v>
      </c>
      <c r="AC5" s="66"/>
      <c r="AD5" s="165" t="s">
        <v>73</v>
      </c>
      <c r="AE5" s="165" t="s">
        <v>74</v>
      </c>
      <c r="AF5" s="167" t="s">
        <v>42</v>
      </c>
      <c r="AG5" s="66"/>
      <c r="AI5" s="165" t="s">
        <v>73</v>
      </c>
      <c r="AJ5" s="165" t="s">
        <v>74</v>
      </c>
      <c r="AK5" s="167" t="s">
        <v>42</v>
      </c>
      <c r="AL5" s="66"/>
    </row>
    <row r="6" spans="1:43" s="68" customFormat="1" ht="13.8" thickBot="1" x14ac:dyDescent="0.3">
      <c r="A6" s="8"/>
      <c r="B6" s="161" t="s">
        <v>123</v>
      </c>
      <c r="C6" s="162"/>
      <c r="D6" s="162"/>
      <c r="E6" s="163"/>
      <c r="F6" s="152">
        <v>46023</v>
      </c>
      <c r="G6" s="153"/>
      <c r="H6" s="152">
        <v>46054</v>
      </c>
      <c r="I6" s="153"/>
      <c r="J6" s="152">
        <v>46082</v>
      </c>
      <c r="K6" s="153"/>
      <c r="L6" s="152">
        <v>46113</v>
      </c>
      <c r="M6" s="153"/>
      <c r="N6" s="152">
        <v>46143</v>
      </c>
      <c r="O6" s="153"/>
      <c r="P6" s="152">
        <v>46174</v>
      </c>
      <c r="Q6" s="153"/>
      <c r="R6" s="5"/>
      <c r="S6" s="5"/>
      <c r="T6" s="5"/>
      <c r="U6" s="66"/>
      <c r="V6" s="166"/>
      <c r="W6" s="166"/>
      <c r="X6" s="168"/>
      <c r="Y6" s="66"/>
      <c r="Z6" s="166"/>
      <c r="AA6" s="166"/>
      <c r="AB6" s="168"/>
      <c r="AC6" s="66"/>
      <c r="AD6" s="166"/>
      <c r="AE6" s="166"/>
      <c r="AF6" s="168"/>
      <c r="AG6" s="66"/>
      <c r="AH6" s="67"/>
      <c r="AI6" s="166"/>
      <c r="AJ6" s="166"/>
      <c r="AK6" s="168"/>
      <c r="AL6" s="66"/>
      <c r="AM6" s="67"/>
      <c r="AN6" s="67"/>
      <c r="AO6" s="67"/>
      <c r="AP6" s="67"/>
      <c r="AQ6" s="67"/>
    </row>
    <row r="7" spans="1:43" s="68" customFormat="1" ht="13.8" thickBot="1" x14ac:dyDescent="0.3">
      <c r="A7" s="8"/>
      <c r="B7" s="20" t="s">
        <v>0</v>
      </c>
      <c r="C7" s="30" t="s">
        <v>1</v>
      </c>
      <c r="D7" s="30" t="s">
        <v>34</v>
      </c>
      <c r="E7" s="21" t="s">
        <v>42</v>
      </c>
      <c r="F7" s="20" t="s">
        <v>36</v>
      </c>
      <c r="G7" s="14" t="s">
        <v>81</v>
      </c>
      <c r="H7" s="20" t="s">
        <v>36</v>
      </c>
      <c r="I7" s="14" t="s">
        <v>81</v>
      </c>
      <c r="J7" s="19" t="s">
        <v>36</v>
      </c>
      <c r="K7" s="21" t="s">
        <v>81</v>
      </c>
      <c r="L7" s="20" t="s">
        <v>36</v>
      </c>
      <c r="M7" s="14" t="s">
        <v>81</v>
      </c>
      <c r="N7" s="20" t="s">
        <v>36</v>
      </c>
      <c r="O7" s="14" t="s">
        <v>81</v>
      </c>
      <c r="P7" s="20" t="s">
        <v>36</v>
      </c>
      <c r="Q7" s="14" t="s">
        <v>81</v>
      </c>
      <c r="R7" s="5"/>
      <c r="S7" s="5"/>
      <c r="T7" s="5"/>
      <c r="U7" s="66"/>
      <c r="V7" s="49" t="s">
        <v>5</v>
      </c>
      <c r="W7" s="50"/>
      <c r="X7" s="60"/>
      <c r="Y7" s="66"/>
      <c r="Z7" s="49" t="s">
        <v>5</v>
      </c>
      <c r="AA7" s="50"/>
      <c r="AB7" s="60"/>
      <c r="AC7" s="66"/>
      <c r="AD7" s="49" t="s">
        <v>5</v>
      </c>
      <c r="AE7" s="50"/>
      <c r="AF7" s="60"/>
      <c r="AG7" s="66"/>
      <c r="AH7" s="67"/>
      <c r="AI7" s="49" t="s">
        <v>5</v>
      </c>
      <c r="AJ7" s="50"/>
      <c r="AK7" s="60"/>
      <c r="AL7" s="66"/>
      <c r="AM7" s="67"/>
      <c r="AN7" s="67"/>
      <c r="AO7" s="67"/>
      <c r="AP7" s="67"/>
      <c r="AQ7" s="67"/>
    </row>
    <row r="8" spans="1:43" ht="13.8" x14ac:dyDescent="0.25">
      <c r="A8" s="5"/>
      <c r="B8" s="134"/>
      <c r="C8" s="47" t="s">
        <v>78</v>
      </c>
      <c r="D8" s="48"/>
      <c r="E8" s="57">
        <v>0</v>
      </c>
      <c r="F8" s="65" cm="1">
        <f t="array" ref="F8">SUMPRODUCT(
   ('2026_VTR (nicht ändern)'!$A$2:$A$378&gt;=MAX(DATE(YEAR($F$6),MONTH($F$6),1),$F$2)) *
   ('2026_VTR (nicht ändern)'!$A$2:$A$378&lt;=EOMONTH($F$6,0)) *
   INDEX('2026_VTR (nicht ändern)'!$E$2:$S$378,0,MATCH(C8,'2026_VTR (nicht ändern)'!$E$1:$S$1,0))
)</f>
        <v>0</v>
      </c>
      <c r="G8" s="58">
        <f>F8*E8</f>
        <v>0</v>
      </c>
      <c r="H8" s="65" cm="1">
        <f t="array" ref="H8">SUMPRODUCT(
   ('2026_VTR (nicht ändern)'!$A$2:$A$378&gt;=MAX(DATE(YEAR($H$6),MONTH($H$6),1),$F$2)) *
   ('2026_VTR (nicht ändern)'!$A$2:$A$378&lt;=EOMONTH($H$6,0)) *
   INDEX('2026_VTR (nicht ändern)'!$E$2:$S$378,0,MATCH(C8,'2026_VTR (nicht ändern)'!$E$1:$S$1,0))
)</f>
        <v>0</v>
      </c>
      <c r="I8" s="58">
        <f>H8*E$8</f>
        <v>0</v>
      </c>
      <c r="J8" s="65" cm="1">
        <f t="array" ref="J8">SUMPRODUCT(
   ('2026_VTR (nicht ändern)'!$A$2:$A$378&gt;=MAX(DATE(YEAR($J$6),MONTH($J$6),1),$F$2)) *
   ('2026_VTR (nicht ändern)'!$A$2:$A$378&lt;=EOMONTH($J$6,0)) *
   INDEX('2026_VTR (nicht ändern)'!$E$2:$S$378,0,MATCH($C8,'2026_VTR (nicht ändern)'!$E$1:$S$1,0))
)</f>
        <v>0</v>
      </c>
      <c r="K8" s="58">
        <f>J8*$E8</f>
        <v>0</v>
      </c>
      <c r="L8" s="65" cm="1">
        <f t="array" ref="L8">SUMPRODUCT(
   ('2026_VTR (nicht ändern)'!$A$2:$A$378&gt;=MAX(DATE(YEAR($L$6),MONTH($L$6),1),$F$2)) *
   ('2026_VTR (nicht ändern)'!$A$2:$A$378&lt;=EOMONTH($L$6,0)) *
   INDEX('2026_VTR (nicht ändern)'!$E$2:$S$378,0,MATCH($C8,'2026_VTR (nicht ändern)'!$E$1:$S$1,0))
)</f>
        <v>0</v>
      </c>
      <c r="M8" s="58">
        <f>L8*$E8</f>
        <v>0</v>
      </c>
      <c r="N8" s="65" cm="1">
        <f t="array" ref="N8">SUMPRODUCT(
   ('2026_VTR (nicht ändern)'!$A$2:$A$378&gt;=MAX(DATE(YEAR($N$6),MONTH($N$6),1),$F$2)) *
   ('2026_VTR (nicht ändern)'!$A$2:$A$378&lt;=EOMONTH($N$6,0)) *
   INDEX('2026_VTR (nicht ändern)'!$E$2:$S$378,0,MATCH($C8,'2026_VTR (nicht ändern)'!$E$1:$S$1,0))
)</f>
        <v>0</v>
      </c>
      <c r="O8" s="58">
        <f>N8*$E8</f>
        <v>0</v>
      </c>
      <c r="P8" s="65" cm="1">
        <f t="array" ref="P8">SUMPRODUCT(
   ('2026_VTR (nicht ändern)'!$A$2:$A$378 &gt;= MAX(DATE(YEAR($P$6),MONTH($P$6),1), $F$2)) *
   ('2026_VTR (nicht ändern)'!$A$2:$A$378 &lt; MIN(EOMONTH($P$6,0)+1, '2026_VTR (nicht ändern)'!$W$53)) *
   INDEX('2026_VTR (nicht ändern)'!$E$2:$S$378, 0, MATCH($C8, '2026_VTR (nicht ändern)'!$E$1:$S$1, 0))
)</f>
        <v>0</v>
      </c>
      <c r="Q8" s="58">
        <f>P8*$E8</f>
        <v>0</v>
      </c>
      <c r="R8" s="5"/>
      <c r="S8" s="5"/>
      <c r="T8" s="5"/>
      <c r="U8" s="66"/>
      <c r="V8" s="51"/>
      <c r="W8" s="52"/>
      <c r="X8" s="60"/>
      <c r="Y8" s="66"/>
      <c r="Z8" s="51"/>
      <c r="AA8" s="52"/>
      <c r="AB8" s="60"/>
      <c r="AC8" s="66"/>
      <c r="AD8" s="51"/>
      <c r="AE8" s="52"/>
      <c r="AF8" s="60"/>
      <c r="AG8" s="66"/>
      <c r="AI8" s="51"/>
      <c r="AJ8" s="52"/>
      <c r="AK8" s="60"/>
      <c r="AL8" s="66"/>
    </row>
    <row r="9" spans="1:43" ht="13.8" x14ac:dyDescent="0.25">
      <c r="A9" s="5"/>
      <c r="B9" s="134"/>
      <c r="C9" s="47" t="s">
        <v>78</v>
      </c>
      <c r="D9" s="48"/>
      <c r="E9" s="57">
        <v>0</v>
      </c>
      <c r="F9" s="65" cm="1">
        <f t="array" ref="F9">SUMPRODUCT(
   ('2026_VTR (nicht ändern)'!$A$2:$A$378&gt;=MAX(DATE(YEAR($F$6),MONTH($F$6),1),$F$2)) *
   ('2026_VTR (nicht ändern)'!$A$2:$A$378&lt;=EOMONTH($F$6,0)) *
   INDEX('2026_VTR (nicht ändern)'!$E$2:$S$378,0,MATCH(C9,'2026_VTR (nicht ändern)'!$E$1:$S$1,0))
)</f>
        <v>0</v>
      </c>
      <c r="G9" s="58">
        <f t="shared" ref="G9:G26" si="0">F9*E9</f>
        <v>0</v>
      </c>
      <c r="H9" s="65" cm="1">
        <f t="array" ref="H9">SUMPRODUCT(
   ('2026_VTR (nicht ändern)'!$A$2:$A$378&gt;=MAX(DATE(YEAR($H$6),MONTH($H$6),1),$F$2)) *
   ('2026_VTR (nicht ändern)'!$A$2:$A$378&lt;=EOMONTH($H$6,0)) *
   INDEX('2026_VTR (nicht ändern)'!$E$2:$S$378,0,MATCH(C9,'2026_VTR (nicht ändern)'!$E$1:$S$1,0))
)</f>
        <v>0</v>
      </c>
      <c r="I9" s="58">
        <f t="shared" ref="I9:I26" si="1">H9*E9</f>
        <v>0</v>
      </c>
      <c r="J9" s="65" cm="1">
        <f t="array" ref="J9">SUMPRODUCT(
   ('2026_VTR (nicht ändern)'!$A$2:$A$378&gt;=MAX(DATE(YEAR($J$6),MONTH($J$6),1),$F$2)) *
   ('2026_VTR (nicht ändern)'!$A$2:$A$378&lt;=EOMONTH($J$6,0)) *
   INDEX('2026_VTR (nicht ändern)'!$E$2:$S$378,0,MATCH($C9,'2026_VTR (nicht ändern)'!$E$1:$S$1,0))
)</f>
        <v>0</v>
      </c>
      <c r="K9" s="58">
        <f t="shared" ref="K9" si="2">J9*$E9</f>
        <v>0</v>
      </c>
      <c r="L9" s="65" cm="1">
        <f t="array" ref="L9">SUMPRODUCT(
   ('2026_VTR (nicht ändern)'!$A$2:$A$378&gt;=MAX(DATE(YEAR($L$6),MONTH($L$6),1),$F$2)) *
   ('2026_VTR (nicht ändern)'!$A$2:$A$378&lt;=EOMONTH($L$6,0)) *
   INDEX('2026_VTR (nicht ändern)'!$E$2:$S$378,0,MATCH($C9,'2026_VTR (nicht ändern)'!$E$1:$S$1,0))
)</f>
        <v>0</v>
      </c>
      <c r="M9" s="58">
        <f t="shared" ref="M9:M26" si="3">L9*$E9</f>
        <v>0</v>
      </c>
      <c r="N9" s="65" cm="1">
        <f t="array" ref="N9">SUMPRODUCT(
   ('2026_VTR (nicht ändern)'!$A$2:$A$378&gt;=MAX(DATE(YEAR($N$6),MONTH($N$6),1),$F$2)) *
   ('2026_VTR (nicht ändern)'!$A$2:$A$378&lt;=EOMONTH($N$6,0)) *
   INDEX('2026_VTR (nicht ändern)'!$E$2:$S$378,0,MATCH($C9,'2026_VTR (nicht ändern)'!$E$1:$S$1,0))
)</f>
        <v>0</v>
      </c>
      <c r="O9" s="58">
        <f t="shared" ref="O9:O26" si="4">N9*$E9</f>
        <v>0</v>
      </c>
      <c r="P9" s="65" cm="1">
        <f t="array" ref="P9">SUMPRODUCT(
   ('2026_VTR (nicht ändern)'!$A$2:$A$378 &gt;= MAX(DATE(YEAR($P$6),MONTH($P$6),1), $F$2)) *
   ('2026_VTR (nicht ändern)'!$A$2:$A$378 &lt; MIN(EOMONTH($P$6,0)+1, '2026_VTR (nicht ändern)'!$W$53)) *
   INDEX('2026_VTR (nicht ändern)'!$E$2:$S$378, 0, MATCH($C9, '2026_VTR (nicht ändern)'!$E$1:$S$1, 0))
)</f>
        <v>0</v>
      </c>
      <c r="Q9" s="58">
        <f t="shared" ref="Q9:Q26" si="5">P9*$E9</f>
        <v>0</v>
      </c>
      <c r="R9" s="5"/>
      <c r="S9" s="5"/>
      <c r="T9" s="5"/>
      <c r="U9" s="66"/>
      <c r="V9" s="51"/>
      <c r="W9" s="52"/>
      <c r="X9" s="60"/>
      <c r="Y9" s="66"/>
      <c r="Z9" s="51"/>
      <c r="AA9" s="52"/>
      <c r="AB9" s="60"/>
      <c r="AC9" s="66"/>
      <c r="AD9" s="51"/>
      <c r="AE9" s="52"/>
      <c r="AF9" s="60"/>
      <c r="AG9" s="66"/>
      <c r="AI9" s="51"/>
      <c r="AJ9" s="52"/>
      <c r="AK9" s="60"/>
      <c r="AL9" s="66"/>
    </row>
    <row r="10" spans="1:43" ht="13.8" x14ac:dyDescent="0.25">
      <c r="A10" s="5"/>
      <c r="B10" s="134"/>
      <c r="C10" s="47" t="s">
        <v>78</v>
      </c>
      <c r="D10" s="48"/>
      <c r="E10" s="57">
        <v>0</v>
      </c>
      <c r="F10" s="65" cm="1">
        <f t="array" ref="F10">SUMPRODUCT(
   ('2026_VTR (nicht ändern)'!$A$2:$A$378&gt;=MAX(DATE(YEAR($F$6),MONTH($F$6),1),$F$2)) *
   ('2026_VTR (nicht ändern)'!$A$2:$A$378&lt;=EOMONTH($F$6,0)) *
   INDEX('2026_VTR (nicht ändern)'!$E$2:$S$378,0,MATCH(C10,'2026_VTR (nicht ändern)'!$E$1:$S$1,0))
)</f>
        <v>0</v>
      </c>
      <c r="G10" s="58">
        <f t="shared" si="0"/>
        <v>0</v>
      </c>
      <c r="H10" s="65" cm="1">
        <f t="array" ref="H10">SUMPRODUCT(
   ('2026_VTR (nicht ändern)'!$A$2:$A$378&gt;=MAX(DATE(YEAR($H$6),MONTH($H$6),1),$F$2)) *
   ('2026_VTR (nicht ändern)'!$A$2:$A$378&lt;=EOMONTH($H$6,0)) *
   INDEX('2026_VTR (nicht ändern)'!$E$2:$S$378,0,MATCH(C10,'2026_VTR (nicht ändern)'!$E$1:$S$1,0))
)</f>
        <v>0</v>
      </c>
      <c r="I10" s="58">
        <f t="shared" si="1"/>
        <v>0</v>
      </c>
      <c r="J10" s="65" cm="1">
        <f t="array" ref="J10">SUMPRODUCT(
   ('2026_VTR (nicht ändern)'!$A$2:$A$378&gt;=MAX(DATE(YEAR($J$6),MONTH($J$6),1),$F$2)) *
   ('2026_VTR (nicht ändern)'!$A$2:$A$378&lt;=EOMONTH($J$6,0)) *
   INDEX('2026_VTR (nicht ändern)'!$E$2:$S$378,0,MATCH($C10,'2026_VTR (nicht ändern)'!$E$1:$S$1,0))
)</f>
        <v>0</v>
      </c>
      <c r="K10" s="58">
        <f>J10*$E10</f>
        <v>0</v>
      </c>
      <c r="L10" s="65" cm="1">
        <f t="array" ref="L10">SUMPRODUCT(
   ('2026_VTR (nicht ändern)'!$A$2:$A$378&gt;=MAX(DATE(YEAR($L$6),MONTH($L$6),1),$F$2)) *
   ('2026_VTR (nicht ändern)'!$A$2:$A$378&lt;=EOMONTH($L$6,0)) *
   INDEX('2026_VTR (nicht ändern)'!$E$2:$S$378,0,MATCH($C10,'2026_VTR (nicht ändern)'!$E$1:$S$1,0))
)</f>
        <v>0</v>
      </c>
      <c r="M10" s="58">
        <f t="shared" si="3"/>
        <v>0</v>
      </c>
      <c r="N10" s="65" cm="1">
        <f t="array" ref="N10">SUMPRODUCT(
   ('2026_VTR (nicht ändern)'!$A$2:$A$378&gt;=MAX(DATE(YEAR($N$6),MONTH($N$6),1),$F$2)) *
   ('2026_VTR (nicht ändern)'!$A$2:$A$378&lt;=EOMONTH($N$6,0)) *
   INDEX('2026_VTR (nicht ändern)'!$E$2:$S$378,0,MATCH($C10,'2026_VTR (nicht ändern)'!$E$1:$S$1,0))
)</f>
        <v>0</v>
      </c>
      <c r="O10" s="58">
        <f t="shared" si="4"/>
        <v>0</v>
      </c>
      <c r="P10" s="65" cm="1">
        <f t="array" ref="P10">SUMPRODUCT(
   ('2026_VTR (nicht ändern)'!$A$2:$A$378 &gt;= MAX(DATE(YEAR($P$6),MONTH($P$6),1), $F$2)) *
   ('2026_VTR (nicht ändern)'!$A$2:$A$378 &lt; MIN(EOMONTH($P$6,0)+1, '2026_VTR (nicht ändern)'!$W$53)) *
   INDEX('2026_VTR (nicht ändern)'!$E$2:$S$378, 0, MATCH($C10, '2026_VTR (nicht ändern)'!$E$1:$S$1, 0))
)</f>
        <v>0</v>
      </c>
      <c r="Q10" s="58">
        <f t="shared" si="5"/>
        <v>0</v>
      </c>
      <c r="R10" s="5"/>
      <c r="S10" s="5"/>
      <c r="T10" s="5"/>
      <c r="U10" s="66"/>
      <c r="V10" s="51"/>
      <c r="W10" s="52"/>
      <c r="X10" s="60"/>
      <c r="Y10" s="66"/>
      <c r="Z10" s="51"/>
      <c r="AA10" s="52"/>
      <c r="AB10" s="60"/>
      <c r="AC10" s="66"/>
      <c r="AD10" s="51"/>
      <c r="AE10" s="52"/>
      <c r="AF10" s="60"/>
      <c r="AG10" s="66"/>
      <c r="AI10" s="51"/>
      <c r="AJ10" s="52"/>
      <c r="AK10" s="60"/>
      <c r="AL10" s="66"/>
    </row>
    <row r="11" spans="1:43" ht="13.8" x14ac:dyDescent="0.25">
      <c r="A11" s="5"/>
      <c r="B11" s="134"/>
      <c r="C11" s="47" t="s">
        <v>78</v>
      </c>
      <c r="D11" s="48"/>
      <c r="E11" s="57">
        <v>0</v>
      </c>
      <c r="F11" s="65" cm="1">
        <f t="array" ref="F11">SUMPRODUCT(
   ('2026_VTR (nicht ändern)'!$A$2:$A$378&gt;=MAX(DATE(YEAR($F$6),MONTH($F$6),1),$F$2)) *
   ('2026_VTR (nicht ändern)'!$A$2:$A$378&lt;=EOMONTH($F$6,0)) *
   INDEX('2026_VTR (nicht ändern)'!$E$2:$S$378,0,MATCH(C11,'2026_VTR (nicht ändern)'!$E$1:$S$1,0))
)</f>
        <v>0</v>
      </c>
      <c r="G11" s="58">
        <f t="shared" si="0"/>
        <v>0</v>
      </c>
      <c r="H11" s="65" cm="1">
        <f t="array" ref="H11">SUMPRODUCT(
   ('2026_VTR (nicht ändern)'!$A$2:$A$378&gt;=MAX(DATE(YEAR($H$6),MONTH($H$6),1),$F$2)) *
   ('2026_VTR (nicht ändern)'!$A$2:$A$378&lt;=EOMONTH($H$6,0)) *
   INDEX('2026_VTR (nicht ändern)'!$E$2:$S$378,0,MATCH(C11,'2026_VTR (nicht ändern)'!$E$1:$S$1,0))
)</f>
        <v>0</v>
      </c>
      <c r="I11" s="58">
        <f t="shared" si="1"/>
        <v>0</v>
      </c>
      <c r="J11" s="65" cm="1">
        <f t="array" ref="J11">SUMPRODUCT(
   ('2026_VTR (nicht ändern)'!$A$2:$A$378&gt;=MAX(DATE(YEAR($J$6),MONTH($J$6),1),$F$2)) *
   ('2026_VTR (nicht ändern)'!$A$2:$A$378&lt;=EOMONTH($J$6,0)) *
   INDEX('2026_VTR (nicht ändern)'!$E$2:$S$378,0,MATCH($C11,'2026_VTR (nicht ändern)'!$E$1:$S$1,0))
)</f>
        <v>0</v>
      </c>
      <c r="K11" s="58">
        <f t="shared" ref="K11:K26" si="6">J11*$E11</f>
        <v>0</v>
      </c>
      <c r="L11" s="65" cm="1">
        <f t="array" ref="L11">SUMPRODUCT(
   ('2026_VTR (nicht ändern)'!$A$2:$A$378&gt;=MAX(DATE(YEAR($L$6),MONTH($L$6),1),$F$2)) *
   ('2026_VTR (nicht ändern)'!$A$2:$A$378&lt;=EOMONTH($L$6,0)) *
   INDEX('2026_VTR (nicht ändern)'!$E$2:$S$378,0,MATCH($C11,'2026_VTR (nicht ändern)'!$E$1:$S$1,0))
)</f>
        <v>0</v>
      </c>
      <c r="M11" s="58">
        <f t="shared" si="3"/>
        <v>0</v>
      </c>
      <c r="N11" s="65" cm="1">
        <f t="array" ref="N11">SUMPRODUCT(
   ('2026_VTR (nicht ändern)'!$A$2:$A$378&gt;=MAX(DATE(YEAR($N$6),MONTH($N$6),1),$F$2)) *
   ('2026_VTR (nicht ändern)'!$A$2:$A$378&lt;=EOMONTH($N$6,0)) *
   INDEX('2026_VTR (nicht ändern)'!$E$2:$S$378,0,MATCH($C11,'2026_VTR (nicht ändern)'!$E$1:$S$1,0))
)</f>
        <v>0</v>
      </c>
      <c r="O11" s="58">
        <f t="shared" si="4"/>
        <v>0</v>
      </c>
      <c r="P11" s="65" cm="1">
        <f t="array" ref="P11">SUMPRODUCT(
   ('2026_VTR (nicht ändern)'!$A$2:$A$378 &gt;= MAX(DATE(YEAR($P$6),MONTH($P$6),1), $F$2)) *
   ('2026_VTR (nicht ändern)'!$A$2:$A$378 &lt; MIN(EOMONTH($P$6,0)+1, '2026_VTR (nicht ändern)'!$W$53)) *
   INDEX('2026_VTR (nicht ändern)'!$E$2:$S$378, 0, MATCH($C11, '2026_VTR (nicht ändern)'!$E$1:$S$1, 0))
)</f>
        <v>0</v>
      </c>
      <c r="Q11" s="58">
        <f t="shared" si="5"/>
        <v>0</v>
      </c>
      <c r="R11" s="5"/>
      <c r="S11" s="5"/>
      <c r="T11" s="5"/>
      <c r="U11" s="66"/>
      <c r="V11" s="51"/>
      <c r="W11" s="52"/>
      <c r="X11" s="60"/>
      <c r="Y11" s="66"/>
      <c r="Z11" s="51"/>
      <c r="AA11" s="52"/>
      <c r="AB11" s="60"/>
      <c r="AC11" s="66"/>
      <c r="AD11" s="51"/>
      <c r="AE11" s="52"/>
      <c r="AF11" s="60"/>
      <c r="AG11" s="66"/>
      <c r="AI11" s="51"/>
      <c r="AJ11" s="52"/>
      <c r="AK11" s="60"/>
      <c r="AL11" s="66"/>
    </row>
    <row r="12" spans="1:43" ht="13.8" x14ac:dyDescent="0.25">
      <c r="A12" s="5"/>
      <c r="B12" s="134"/>
      <c r="C12" s="47" t="s">
        <v>78</v>
      </c>
      <c r="D12" s="48"/>
      <c r="E12" s="57">
        <v>0</v>
      </c>
      <c r="F12" s="65" cm="1">
        <f t="array" ref="F12">SUMPRODUCT(
   ('2026_VTR (nicht ändern)'!$A$2:$A$378&gt;=MAX(DATE(YEAR($F$6),MONTH($F$6),1),$F$2)) *
   ('2026_VTR (nicht ändern)'!$A$2:$A$378&lt;=EOMONTH($F$6,0)) *
   INDEX('2026_VTR (nicht ändern)'!$E$2:$S$378,0,MATCH(C12,'2026_VTR (nicht ändern)'!$E$1:$S$1,0))
)</f>
        <v>0</v>
      </c>
      <c r="G12" s="58">
        <f t="shared" si="0"/>
        <v>0</v>
      </c>
      <c r="H12" s="65" cm="1">
        <f t="array" ref="H12">SUMPRODUCT(
   ('2026_VTR (nicht ändern)'!$A$2:$A$378&gt;=MAX(DATE(YEAR($H$6),MONTH($H$6),1),$F$2)) *
   ('2026_VTR (nicht ändern)'!$A$2:$A$378&lt;=EOMONTH($H$6,0)) *
   INDEX('2026_VTR (nicht ändern)'!$E$2:$S$378,0,MATCH(C12,'2026_VTR (nicht ändern)'!$E$1:$S$1,0))
)</f>
        <v>0</v>
      </c>
      <c r="I12" s="58">
        <f t="shared" si="1"/>
        <v>0</v>
      </c>
      <c r="J12" s="65" cm="1">
        <f t="array" ref="J12">SUMPRODUCT(
   ('2026_VTR (nicht ändern)'!$A$2:$A$378&gt;=MAX(DATE(YEAR($J$6),MONTH($J$6),1),$F$2)) *
   ('2026_VTR (nicht ändern)'!$A$2:$A$378&lt;=EOMONTH($J$6,0)) *
   INDEX('2026_VTR (nicht ändern)'!$E$2:$S$378,0,MATCH($C12,'2026_VTR (nicht ändern)'!$E$1:$S$1,0))
)</f>
        <v>0</v>
      </c>
      <c r="K12" s="58">
        <f t="shared" si="6"/>
        <v>0</v>
      </c>
      <c r="L12" s="65" cm="1">
        <f t="array" ref="L12">SUMPRODUCT(
   ('2026_VTR (nicht ändern)'!$A$2:$A$378&gt;=MAX(DATE(YEAR($L$6),MONTH($L$6),1),$F$2)) *
   ('2026_VTR (nicht ändern)'!$A$2:$A$378&lt;=EOMONTH($L$6,0)) *
   INDEX('2026_VTR (nicht ändern)'!$E$2:$S$378,0,MATCH($C12,'2026_VTR (nicht ändern)'!$E$1:$S$1,0))
)</f>
        <v>0</v>
      </c>
      <c r="M12" s="58">
        <f t="shared" si="3"/>
        <v>0</v>
      </c>
      <c r="N12" s="65" cm="1">
        <f t="array" ref="N12">SUMPRODUCT(
   ('2026_VTR (nicht ändern)'!$A$2:$A$378&gt;=MAX(DATE(YEAR($N$6),MONTH($N$6),1),$F$2)) *
   ('2026_VTR (nicht ändern)'!$A$2:$A$378&lt;=EOMONTH($N$6,0)) *
   INDEX('2026_VTR (nicht ändern)'!$E$2:$S$378,0,MATCH($C12,'2026_VTR (nicht ändern)'!$E$1:$S$1,0))
)</f>
        <v>0</v>
      </c>
      <c r="O12" s="58">
        <f t="shared" si="4"/>
        <v>0</v>
      </c>
      <c r="P12" s="65" cm="1">
        <f t="array" ref="P12">SUMPRODUCT(
   ('2026_VTR (nicht ändern)'!$A$2:$A$378 &gt;= MAX(DATE(YEAR($P$6),MONTH($P$6),1), $F$2)) *
   ('2026_VTR (nicht ändern)'!$A$2:$A$378 &lt; MIN(EOMONTH($P$6,0)+1, '2026_VTR (nicht ändern)'!$W$53)) *
   INDEX('2026_VTR (nicht ändern)'!$E$2:$S$378, 0, MATCH($C12, '2026_VTR (nicht ändern)'!$E$1:$S$1, 0))
)</f>
        <v>0</v>
      </c>
      <c r="Q12" s="58">
        <f t="shared" si="5"/>
        <v>0</v>
      </c>
      <c r="R12" s="5"/>
      <c r="S12" s="5"/>
      <c r="T12" s="5"/>
      <c r="U12" s="66"/>
      <c r="V12" s="51"/>
      <c r="W12" s="52"/>
      <c r="X12" s="60"/>
      <c r="Y12" s="66"/>
      <c r="Z12" s="51"/>
      <c r="AA12" s="52"/>
      <c r="AB12" s="60"/>
      <c r="AC12" s="66"/>
      <c r="AD12" s="51"/>
      <c r="AE12" s="52"/>
      <c r="AF12" s="60"/>
      <c r="AG12" s="66"/>
      <c r="AI12" s="51"/>
      <c r="AJ12" s="52"/>
      <c r="AK12" s="60"/>
      <c r="AL12" s="66"/>
    </row>
    <row r="13" spans="1:43" ht="13.8" x14ac:dyDescent="0.25">
      <c r="A13" s="5"/>
      <c r="B13" s="134"/>
      <c r="C13" s="47" t="s">
        <v>78</v>
      </c>
      <c r="D13" s="48"/>
      <c r="E13" s="57">
        <v>0</v>
      </c>
      <c r="F13" s="65" cm="1">
        <f t="array" ref="F13">SUMPRODUCT(
   ('2026_VTR (nicht ändern)'!$A$2:$A$378&gt;=MAX(DATE(YEAR($F$6),MONTH($F$6),1),$F$2)) *
   ('2026_VTR (nicht ändern)'!$A$2:$A$378&lt;=EOMONTH($F$6,0)) *
   INDEX('2026_VTR (nicht ändern)'!$E$2:$S$378,0,MATCH(C13,'2026_VTR (nicht ändern)'!$E$1:$S$1,0))
)</f>
        <v>0</v>
      </c>
      <c r="G13" s="58">
        <f t="shared" si="0"/>
        <v>0</v>
      </c>
      <c r="H13" s="65" cm="1">
        <f t="array" ref="H13">SUMPRODUCT(
   ('2026_VTR (nicht ändern)'!$A$2:$A$378&gt;=MAX(DATE(YEAR($H$6),MONTH($H$6),1),$F$2)) *
   ('2026_VTR (nicht ändern)'!$A$2:$A$378&lt;=EOMONTH($H$6,0)) *
   INDEX('2026_VTR (nicht ändern)'!$E$2:$S$378,0,MATCH(C13,'2026_VTR (nicht ändern)'!$E$1:$S$1,0))
)</f>
        <v>0</v>
      </c>
      <c r="I13" s="58">
        <f t="shared" si="1"/>
        <v>0</v>
      </c>
      <c r="J13" s="65" cm="1">
        <f t="array" ref="J13">SUMPRODUCT(
   ('2026_VTR (nicht ändern)'!$A$2:$A$378&gt;=MAX(DATE(YEAR($J$6),MONTH($J$6),1),$F$2)) *
   ('2026_VTR (nicht ändern)'!$A$2:$A$378&lt;=EOMONTH($J$6,0)) *
   INDEX('2026_VTR (nicht ändern)'!$E$2:$S$378,0,MATCH($C13,'2026_VTR (nicht ändern)'!$E$1:$S$1,0))
)</f>
        <v>0</v>
      </c>
      <c r="K13" s="58">
        <f t="shared" si="6"/>
        <v>0</v>
      </c>
      <c r="L13" s="65" cm="1">
        <f t="array" ref="L13">SUMPRODUCT(
   ('2026_VTR (nicht ändern)'!$A$2:$A$378&gt;=MAX(DATE(YEAR($L$6),MONTH($L$6),1),$F$2)) *
   ('2026_VTR (nicht ändern)'!$A$2:$A$378&lt;=EOMONTH($L$6,0)) *
   INDEX('2026_VTR (nicht ändern)'!$E$2:$S$378,0,MATCH($C13,'2026_VTR (nicht ändern)'!$E$1:$S$1,0))
)</f>
        <v>0</v>
      </c>
      <c r="M13" s="58">
        <f t="shared" si="3"/>
        <v>0</v>
      </c>
      <c r="N13" s="65" cm="1">
        <f t="array" ref="N13">SUMPRODUCT(
   ('2026_VTR (nicht ändern)'!$A$2:$A$378&gt;=MAX(DATE(YEAR($N$6),MONTH($N$6),1),$F$2)) *
   ('2026_VTR (nicht ändern)'!$A$2:$A$378&lt;=EOMONTH($N$6,0)) *
   INDEX('2026_VTR (nicht ändern)'!$E$2:$S$378,0,MATCH($C13,'2026_VTR (nicht ändern)'!$E$1:$S$1,0))
)</f>
        <v>0</v>
      </c>
      <c r="O13" s="58">
        <f t="shared" si="4"/>
        <v>0</v>
      </c>
      <c r="P13" s="65" cm="1">
        <f t="array" ref="P13">SUMPRODUCT(
   ('2026_VTR (nicht ändern)'!$A$2:$A$378 &gt;= MAX(DATE(YEAR($P$6),MONTH($P$6),1), $F$2)) *
   ('2026_VTR (nicht ändern)'!$A$2:$A$378 &lt; MIN(EOMONTH($P$6,0)+1, '2026_VTR (nicht ändern)'!$W$53)) *
   INDEX('2026_VTR (nicht ändern)'!$E$2:$S$378, 0, MATCH($C13, '2026_VTR (nicht ändern)'!$E$1:$S$1, 0))
)</f>
        <v>0</v>
      </c>
      <c r="Q13" s="58">
        <f t="shared" si="5"/>
        <v>0</v>
      </c>
      <c r="R13" s="5"/>
      <c r="S13" s="5"/>
      <c r="T13" s="5"/>
      <c r="U13" s="66"/>
      <c r="V13" s="51"/>
      <c r="W13" s="52"/>
      <c r="X13" s="60"/>
      <c r="Y13" s="66"/>
      <c r="Z13" s="51"/>
      <c r="AA13" s="52"/>
      <c r="AB13" s="60"/>
      <c r="AC13" s="66"/>
      <c r="AD13" s="51"/>
      <c r="AE13" s="52"/>
      <c r="AF13" s="60"/>
      <c r="AG13" s="66"/>
      <c r="AI13" s="51"/>
      <c r="AJ13" s="52"/>
      <c r="AK13" s="60"/>
      <c r="AL13" s="66"/>
    </row>
    <row r="14" spans="1:43" ht="13.8" x14ac:dyDescent="0.25">
      <c r="A14" s="5"/>
      <c r="B14" s="134"/>
      <c r="C14" s="47" t="s">
        <v>78</v>
      </c>
      <c r="D14" s="48"/>
      <c r="E14" s="57">
        <v>0</v>
      </c>
      <c r="F14" s="65" cm="1">
        <f t="array" ref="F14">SUMPRODUCT(
   ('2026_VTR (nicht ändern)'!$A$2:$A$378&gt;=MAX(DATE(YEAR($F$6),MONTH($F$6),1),$F$2)) *
   ('2026_VTR (nicht ändern)'!$A$2:$A$378&lt;=EOMONTH($F$6,0)) *
   INDEX('2026_VTR (nicht ändern)'!$E$2:$S$378,0,MATCH(C14,'2026_VTR (nicht ändern)'!$E$1:$S$1,0))
)</f>
        <v>0</v>
      </c>
      <c r="G14" s="58">
        <f t="shared" si="0"/>
        <v>0</v>
      </c>
      <c r="H14" s="65" cm="1">
        <f t="array" ref="H14">SUMPRODUCT(
   ('2026_VTR (nicht ändern)'!$A$2:$A$378&gt;=MAX(DATE(YEAR($H$6),MONTH($H$6),1),$F$2)) *
   ('2026_VTR (nicht ändern)'!$A$2:$A$378&lt;=EOMONTH($H$6,0)) *
   INDEX('2026_VTR (nicht ändern)'!$E$2:$S$378,0,MATCH(C14,'2026_VTR (nicht ändern)'!$E$1:$S$1,0))
)</f>
        <v>0</v>
      </c>
      <c r="I14" s="58">
        <f t="shared" si="1"/>
        <v>0</v>
      </c>
      <c r="J14" s="65" cm="1">
        <f t="array" ref="J14">SUMPRODUCT(
   ('2026_VTR (nicht ändern)'!$A$2:$A$378&gt;=MAX(DATE(YEAR($J$6),MONTH($J$6),1),$F$2)) *
   ('2026_VTR (nicht ändern)'!$A$2:$A$378&lt;=EOMONTH($J$6,0)) *
   INDEX('2026_VTR (nicht ändern)'!$E$2:$S$378,0,MATCH($C14,'2026_VTR (nicht ändern)'!$E$1:$S$1,0))
)</f>
        <v>0</v>
      </c>
      <c r="K14" s="58">
        <f t="shared" si="6"/>
        <v>0</v>
      </c>
      <c r="L14" s="65" cm="1">
        <f t="array" ref="L14">SUMPRODUCT(
   ('2026_VTR (nicht ändern)'!$A$2:$A$378&gt;=MAX(DATE(YEAR($L$6),MONTH($L$6),1),$F$2)) *
   ('2026_VTR (nicht ändern)'!$A$2:$A$378&lt;=EOMONTH($L$6,0)) *
   INDEX('2026_VTR (nicht ändern)'!$E$2:$S$378,0,MATCH($C14,'2026_VTR (nicht ändern)'!$E$1:$S$1,0))
)</f>
        <v>0</v>
      </c>
      <c r="M14" s="58">
        <f t="shared" si="3"/>
        <v>0</v>
      </c>
      <c r="N14" s="65" cm="1">
        <f t="array" ref="N14">SUMPRODUCT(
   ('2026_VTR (nicht ändern)'!$A$2:$A$378&gt;=MAX(DATE(YEAR($N$6),MONTH($N$6),1),$F$2)) *
   ('2026_VTR (nicht ändern)'!$A$2:$A$378&lt;=EOMONTH($N$6,0)) *
   INDEX('2026_VTR (nicht ändern)'!$E$2:$S$378,0,MATCH($C14,'2026_VTR (nicht ändern)'!$E$1:$S$1,0))
)</f>
        <v>0</v>
      </c>
      <c r="O14" s="58">
        <f t="shared" si="4"/>
        <v>0</v>
      </c>
      <c r="P14" s="65" cm="1">
        <f t="array" ref="P14">SUMPRODUCT(
   ('2026_VTR (nicht ändern)'!$A$2:$A$378 &gt;= MAX(DATE(YEAR($P$6),MONTH($P$6),1), $F$2)) *
   ('2026_VTR (nicht ändern)'!$A$2:$A$378 &lt; MIN(EOMONTH($P$6,0)+1, '2026_VTR (nicht ändern)'!$W$53)) *
   INDEX('2026_VTR (nicht ändern)'!$E$2:$S$378, 0, MATCH($C14, '2026_VTR (nicht ändern)'!$E$1:$S$1, 0))
)</f>
        <v>0</v>
      </c>
      <c r="Q14" s="58">
        <f t="shared" si="5"/>
        <v>0</v>
      </c>
      <c r="R14" s="5"/>
      <c r="S14" s="5"/>
      <c r="T14" s="5"/>
      <c r="U14" s="66"/>
      <c r="V14" s="51"/>
      <c r="W14" s="52"/>
      <c r="X14" s="60"/>
      <c r="Y14" s="66"/>
      <c r="Z14" s="51"/>
      <c r="AA14" s="52"/>
      <c r="AB14" s="60"/>
      <c r="AC14" s="66"/>
      <c r="AD14" s="51"/>
      <c r="AE14" s="52"/>
      <c r="AF14" s="60"/>
      <c r="AG14" s="66"/>
      <c r="AI14" s="51"/>
      <c r="AJ14" s="52"/>
      <c r="AK14" s="60"/>
      <c r="AL14" s="66"/>
    </row>
    <row r="15" spans="1:43" ht="13.8" x14ac:dyDescent="0.25">
      <c r="A15" s="5"/>
      <c r="B15" s="134"/>
      <c r="C15" s="47" t="s">
        <v>78</v>
      </c>
      <c r="D15" s="48"/>
      <c r="E15" s="57">
        <v>0</v>
      </c>
      <c r="F15" s="65" cm="1">
        <f t="array" ref="F15">SUMPRODUCT(
   ('2026_VTR (nicht ändern)'!$A$2:$A$378&gt;=MAX(DATE(YEAR($F$6),MONTH($F$6),1),$F$2)) *
   ('2026_VTR (nicht ändern)'!$A$2:$A$378&lt;=EOMONTH($F$6,0)) *
   INDEX('2026_VTR (nicht ändern)'!$E$2:$S$378,0,MATCH(C15,'2026_VTR (nicht ändern)'!$E$1:$S$1,0))
)</f>
        <v>0</v>
      </c>
      <c r="G15" s="58">
        <f t="shared" si="0"/>
        <v>0</v>
      </c>
      <c r="H15" s="65" cm="1">
        <f t="array" ref="H15">SUMPRODUCT(
   ('2026_VTR (nicht ändern)'!$A$2:$A$378&gt;=MAX(DATE(YEAR($H$6),MONTH($H$6),1),$F$2)) *
   ('2026_VTR (nicht ändern)'!$A$2:$A$378&lt;=EOMONTH($H$6,0)) *
   INDEX('2026_VTR (nicht ändern)'!$E$2:$S$378,0,MATCH(C15,'2026_VTR (nicht ändern)'!$E$1:$S$1,0))
)</f>
        <v>0</v>
      </c>
      <c r="I15" s="58">
        <f t="shared" si="1"/>
        <v>0</v>
      </c>
      <c r="J15" s="65" cm="1">
        <f t="array" ref="J15">SUMPRODUCT(
   ('2026_VTR (nicht ändern)'!$A$2:$A$378&gt;=MAX(DATE(YEAR($J$6),MONTH($J$6),1),$F$2)) *
   ('2026_VTR (nicht ändern)'!$A$2:$A$378&lt;=EOMONTH($J$6,0)) *
   INDEX('2026_VTR (nicht ändern)'!$E$2:$S$378,0,MATCH($C15,'2026_VTR (nicht ändern)'!$E$1:$S$1,0))
)</f>
        <v>0</v>
      </c>
      <c r="K15" s="58">
        <f t="shared" si="6"/>
        <v>0</v>
      </c>
      <c r="L15" s="65" cm="1">
        <f t="array" ref="L15">SUMPRODUCT(
   ('2026_VTR (nicht ändern)'!$A$2:$A$378&gt;=MAX(DATE(YEAR($L$6),MONTH($L$6),1),$F$2)) *
   ('2026_VTR (nicht ändern)'!$A$2:$A$378&lt;=EOMONTH($L$6,0)) *
   INDEX('2026_VTR (nicht ändern)'!$E$2:$S$378,0,MATCH($C15,'2026_VTR (nicht ändern)'!$E$1:$S$1,0))
)</f>
        <v>0</v>
      </c>
      <c r="M15" s="58">
        <f t="shared" si="3"/>
        <v>0</v>
      </c>
      <c r="N15" s="65" cm="1">
        <f t="array" ref="N15">SUMPRODUCT(
   ('2026_VTR (nicht ändern)'!$A$2:$A$378&gt;=MAX(DATE(YEAR($N$6),MONTH($N$6),1),$F$2)) *
   ('2026_VTR (nicht ändern)'!$A$2:$A$378&lt;=EOMONTH($N$6,0)) *
   INDEX('2026_VTR (nicht ändern)'!$E$2:$S$378,0,MATCH($C15,'2026_VTR (nicht ändern)'!$E$1:$S$1,0))
)</f>
        <v>0</v>
      </c>
      <c r="O15" s="58">
        <f t="shared" si="4"/>
        <v>0</v>
      </c>
      <c r="P15" s="65" cm="1">
        <f t="array" ref="P15">SUMPRODUCT(
   ('2026_VTR (nicht ändern)'!$A$2:$A$378 &gt;= MAX(DATE(YEAR($P$6),MONTH($P$6),1), $F$2)) *
   ('2026_VTR (nicht ändern)'!$A$2:$A$378 &lt; MIN(EOMONTH($P$6,0)+1, '2026_VTR (nicht ändern)'!$W$53)) *
   INDEX('2026_VTR (nicht ändern)'!$E$2:$S$378, 0, MATCH($C15, '2026_VTR (nicht ändern)'!$E$1:$S$1, 0))
)</f>
        <v>0</v>
      </c>
      <c r="Q15" s="58">
        <f t="shared" si="5"/>
        <v>0</v>
      </c>
      <c r="R15" s="5"/>
      <c r="S15" s="5"/>
      <c r="T15" s="5"/>
      <c r="U15" s="66"/>
      <c r="V15" s="51"/>
      <c r="W15" s="52"/>
      <c r="X15" s="60"/>
      <c r="Y15" s="66"/>
      <c r="Z15" s="51"/>
      <c r="AA15" s="52"/>
      <c r="AB15" s="60"/>
      <c r="AC15" s="66"/>
      <c r="AD15" s="51"/>
      <c r="AE15" s="52"/>
      <c r="AF15" s="60"/>
      <c r="AG15" s="66"/>
      <c r="AI15" s="51"/>
      <c r="AJ15" s="52"/>
      <c r="AK15" s="60"/>
      <c r="AL15" s="66"/>
    </row>
    <row r="16" spans="1:43" ht="13.8" x14ac:dyDescent="0.25">
      <c r="A16" s="5"/>
      <c r="B16" s="134"/>
      <c r="C16" s="47" t="s">
        <v>78</v>
      </c>
      <c r="D16" s="48"/>
      <c r="E16" s="57">
        <v>0</v>
      </c>
      <c r="F16" s="65" cm="1">
        <f t="array" ref="F16">SUMPRODUCT(
   ('2026_VTR (nicht ändern)'!$A$2:$A$378&gt;=MAX(DATE(YEAR($F$6),MONTH($F$6),1),$F$2)) *
   ('2026_VTR (nicht ändern)'!$A$2:$A$378&lt;=EOMONTH($F$6,0)) *
   INDEX('2026_VTR (nicht ändern)'!$E$2:$S$378,0,MATCH(C16,'2026_VTR (nicht ändern)'!$E$1:$S$1,0))
)</f>
        <v>0</v>
      </c>
      <c r="G16" s="58">
        <f t="shared" si="0"/>
        <v>0</v>
      </c>
      <c r="H16" s="65" cm="1">
        <f t="array" ref="H16">SUMPRODUCT(
   ('2026_VTR (nicht ändern)'!$A$2:$A$378&gt;=MAX(DATE(YEAR($H$6),MONTH($H$6),1),$F$2)) *
   ('2026_VTR (nicht ändern)'!$A$2:$A$378&lt;=EOMONTH($H$6,0)) *
   INDEX('2026_VTR (nicht ändern)'!$E$2:$S$378,0,MATCH(C16,'2026_VTR (nicht ändern)'!$E$1:$S$1,0))
)</f>
        <v>0</v>
      </c>
      <c r="I16" s="58">
        <f t="shared" si="1"/>
        <v>0</v>
      </c>
      <c r="J16" s="65" cm="1">
        <f t="array" ref="J16">SUMPRODUCT(
   ('2026_VTR (nicht ändern)'!$A$2:$A$378&gt;=MAX(DATE(YEAR($J$6),MONTH($J$6),1),$F$2)) *
   ('2026_VTR (nicht ändern)'!$A$2:$A$378&lt;=EOMONTH($J$6,0)) *
   INDEX('2026_VTR (nicht ändern)'!$E$2:$S$378,0,MATCH($C16,'2026_VTR (nicht ändern)'!$E$1:$S$1,0))
)</f>
        <v>0</v>
      </c>
      <c r="K16" s="58">
        <f t="shared" si="6"/>
        <v>0</v>
      </c>
      <c r="L16" s="65" cm="1">
        <f t="array" ref="L16">SUMPRODUCT(
   ('2026_VTR (nicht ändern)'!$A$2:$A$378&gt;=MAX(DATE(YEAR($L$6),MONTH($L$6),1),$F$2)) *
   ('2026_VTR (nicht ändern)'!$A$2:$A$378&lt;=EOMONTH($L$6,0)) *
   INDEX('2026_VTR (nicht ändern)'!$E$2:$S$378,0,MATCH($C16,'2026_VTR (nicht ändern)'!$E$1:$S$1,0))
)</f>
        <v>0</v>
      </c>
      <c r="M16" s="58">
        <f t="shared" si="3"/>
        <v>0</v>
      </c>
      <c r="N16" s="65" cm="1">
        <f t="array" ref="N16">SUMPRODUCT(
   ('2026_VTR (nicht ändern)'!$A$2:$A$378&gt;=MAX(DATE(YEAR($N$6),MONTH($N$6),1),$F$2)) *
   ('2026_VTR (nicht ändern)'!$A$2:$A$378&lt;=EOMONTH($N$6,0)) *
   INDEX('2026_VTR (nicht ändern)'!$E$2:$S$378,0,MATCH($C16,'2026_VTR (nicht ändern)'!$E$1:$S$1,0))
)</f>
        <v>0</v>
      </c>
      <c r="O16" s="58">
        <f t="shared" si="4"/>
        <v>0</v>
      </c>
      <c r="P16" s="65" cm="1">
        <f t="array" ref="P16">SUMPRODUCT(
   ('2026_VTR (nicht ändern)'!$A$2:$A$378 &gt;= MAX(DATE(YEAR($P$6),MONTH($P$6),1), $F$2)) *
   ('2026_VTR (nicht ändern)'!$A$2:$A$378 &lt; MIN(EOMONTH($P$6,0)+1, '2026_VTR (nicht ändern)'!$W$53)) *
   INDEX('2026_VTR (nicht ändern)'!$E$2:$S$378, 0, MATCH($C16, '2026_VTR (nicht ändern)'!$E$1:$S$1, 0))
)</f>
        <v>0</v>
      </c>
      <c r="Q16" s="58">
        <f t="shared" si="5"/>
        <v>0</v>
      </c>
      <c r="R16" s="5"/>
      <c r="S16" s="5"/>
      <c r="T16" s="5"/>
      <c r="U16" s="66"/>
      <c r="V16" s="51"/>
      <c r="W16" s="52"/>
      <c r="X16" s="60"/>
      <c r="Y16" s="66"/>
      <c r="Z16" s="51"/>
      <c r="AA16" s="52"/>
      <c r="AB16" s="60"/>
      <c r="AC16" s="66"/>
      <c r="AD16" s="51"/>
      <c r="AE16" s="52"/>
      <c r="AF16" s="60"/>
      <c r="AG16" s="66"/>
      <c r="AI16" s="51"/>
      <c r="AJ16" s="52"/>
      <c r="AK16" s="60"/>
      <c r="AL16" s="66"/>
    </row>
    <row r="17" spans="1:39" ht="13.8" x14ac:dyDescent="0.25">
      <c r="A17" s="5"/>
      <c r="B17" s="134"/>
      <c r="C17" s="47" t="s">
        <v>78</v>
      </c>
      <c r="D17" s="48"/>
      <c r="E17" s="57">
        <v>0</v>
      </c>
      <c r="F17" s="65" cm="1">
        <f t="array" ref="F17">SUMPRODUCT(
   ('2026_VTR (nicht ändern)'!$A$2:$A$378&gt;=MAX(DATE(YEAR($F$6),MONTH($F$6),1),$F$2)) *
   ('2026_VTR (nicht ändern)'!$A$2:$A$378&lt;=EOMONTH($F$6,0)) *
   INDEX('2026_VTR (nicht ändern)'!$E$2:$S$378,0,MATCH(C17,'2026_VTR (nicht ändern)'!$E$1:$S$1,0))
)</f>
        <v>0</v>
      </c>
      <c r="G17" s="58">
        <f t="shared" si="0"/>
        <v>0</v>
      </c>
      <c r="H17" s="65" cm="1">
        <f t="array" ref="H17">SUMPRODUCT(
   ('2026_VTR (nicht ändern)'!$A$2:$A$378&gt;=MAX(DATE(YEAR($H$6),MONTH($H$6),1),$F$2)) *
   ('2026_VTR (nicht ändern)'!$A$2:$A$378&lt;=EOMONTH($H$6,0)) *
   INDEX('2026_VTR (nicht ändern)'!$E$2:$S$378,0,MATCH(C17,'2026_VTR (nicht ändern)'!$E$1:$S$1,0))
)</f>
        <v>0</v>
      </c>
      <c r="I17" s="58">
        <f t="shared" si="1"/>
        <v>0</v>
      </c>
      <c r="J17" s="65" cm="1">
        <f t="array" ref="J17">SUMPRODUCT(
   ('2026_VTR (nicht ändern)'!$A$2:$A$378&gt;=MAX(DATE(YEAR($J$6),MONTH($J$6),1),$F$2)) *
   ('2026_VTR (nicht ändern)'!$A$2:$A$378&lt;=EOMONTH($J$6,0)) *
   INDEX('2026_VTR (nicht ändern)'!$E$2:$S$378,0,MATCH($C17,'2026_VTR (nicht ändern)'!$E$1:$S$1,0))
)</f>
        <v>0</v>
      </c>
      <c r="K17" s="58">
        <f t="shared" si="6"/>
        <v>0</v>
      </c>
      <c r="L17" s="65" cm="1">
        <f t="array" ref="L17">SUMPRODUCT(
   ('2026_VTR (nicht ändern)'!$A$2:$A$378&gt;=MAX(DATE(YEAR($L$6),MONTH($L$6),1),$F$2)) *
   ('2026_VTR (nicht ändern)'!$A$2:$A$378&lt;=EOMONTH($L$6,0)) *
   INDEX('2026_VTR (nicht ändern)'!$E$2:$S$378,0,MATCH($C17,'2026_VTR (nicht ändern)'!$E$1:$S$1,0))
)</f>
        <v>0</v>
      </c>
      <c r="M17" s="58">
        <f t="shared" si="3"/>
        <v>0</v>
      </c>
      <c r="N17" s="65" cm="1">
        <f t="array" ref="N17">SUMPRODUCT(
   ('2026_VTR (nicht ändern)'!$A$2:$A$378&gt;=MAX(DATE(YEAR($N$6),MONTH($N$6),1),$F$2)) *
   ('2026_VTR (nicht ändern)'!$A$2:$A$378&lt;=EOMONTH($N$6,0)) *
   INDEX('2026_VTR (nicht ändern)'!$E$2:$S$378,0,MATCH($C17,'2026_VTR (nicht ändern)'!$E$1:$S$1,0))
)</f>
        <v>0</v>
      </c>
      <c r="O17" s="58">
        <f t="shared" si="4"/>
        <v>0</v>
      </c>
      <c r="P17" s="65" cm="1">
        <f t="array" ref="P17">SUMPRODUCT(
   ('2026_VTR (nicht ändern)'!$A$2:$A$378 &gt;= MAX(DATE(YEAR($P$6),MONTH($P$6),1), $F$2)) *
   ('2026_VTR (nicht ändern)'!$A$2:$A$378 &lt; MIN(EOMONTH($P$6,0)+1, '2026_VTR (nicht ändern)'!$W$53)) *
   INDEX('2026_VTR (nicht ändern)'!$E$2:$S$378, 0, MATCH($C17, '2026_VTR (nicht ändern)'!$E$1:$S$1, 0))
)</f>
        <v>0</v>
      </c>
      <c r="Q17" s="58">
        <f t="shared" si="5"/>
        <v>0</v>
      </c>
      <c r="R17" s="5"/>
      <c r="S17" s="5"/>
      <c r="T17" s="5"/>
      <c r="U17" s="66"/>
      <c r="V17" s="51"/>
      <c r="W17" s="52"/>
      <c r="X17" s="60"/>
      <c r="Y17" s="66"/>
      <c r="Z17" s="51"/>
      <c r="AA17" s="52"/>
      <c r="AB17" s="60"/>
      <c r="AC17" s="66"/>
      <c r="AD17" s="51"/>
      <c r="AE17" s="52"/>
      <c r="AF17" s="60"/>
      <c r="AG17" s="66"/>
      <c r="AI17" s="51"/>
      <c r="AJ17" s="52"/>
      <c r="AK17" s="60"/>
      <c r="AL17" s="66"/>
    </row>
    <row r="18" spans="1:39" ht="13.8" x14ac:dyDescent="0.25">
      <c r="A18" s="5"/>
      <c r="B18" s="134"/>
      <c r="C18" s="47" t="s">
        <v>78</v>
      </c>
      <c r="D18" s="48"/>
      <c r="E18" s="57">
        <v>0</v>
      </c>
      <c r="F18" s="65" cm="1">
        <f t="array" ref="F18">SUMPRODUCT(
   ('2026_VTR (nicht ändern)'!$A$2:$A$378&gt;=MAX(DATE(YEAR($F$6),MONTH($F$6),1),$F$2)) *
   ('2026_VTR (nicht ändern)'!$A$2:$A$378&lt;=EOMONTH($F$6,0)) *
   INDEX('2026_VTR (nicht ändern)'!$E$2:$S$378,0,MATCH(C18,'2026_VTR (nicht ändern)'!$E$1:$S$1,0))
)</f>
        <v>0</v>
      </c>
      <c r="G18" s="58">
        <f t="shared" si="0"/>
        <v>0</v>
      </c>
      <c r="H18" s="65" cm="1">
        <f t="array" ref="H18">SUMPRODUCT(
   ('2026_VTR (nicht ändern)'!$A$2:$A$378&gt;=MAX(DATE(YEAR($H$6),MONTH($H$6),1),$F$2)) *
   ('2026_VTR (nicht ändern)'!$A$2:$A$378&lt;=EOMONTH($H$6,0)) *
   INDEX('2026_VTR (nicht ändern)'!$E$2:$S$378,0,MATCH(C18,'2026_VTR (nicht ändern)'!$E$1:$S$1,0))
)</f>
        <v>0</v>
      </c>
      <c r="I18" s="58">
        <f t="shared" si="1"/>
        <v>0</v>
      </c>
      <c r="J18" s="65" cm="1">
        <f t="array" ref="J18">SUMPRODUCT(
   ('2026_VTR (nicht ändern)'!$A$2:$A$378&gt;=MAX(DATE(YEAR($J$6),MONTH($J$6),1),$F$2)) *
   ('2026_VTR (nicht ändern)'!$A$2:$A$378&lt;=EOMONTH($J$6,0)) *
   INDEX('2026_VTR (nicht ändern)'!$E$2:$S$378,0,MATCH($C18,'2026_VTR (nicht ändern)'!$E$1:$S$1,0))
)</f>
        <v>0</v>
      </c>
      <c r="K18" s="58">
        <f t="shared" si="6"/>
        <v>0</v>
      </c>
      <c r="L18" s="65" cm="1">
        <f t="array" ref="L18">SUMPRODUCT(
   ('2026_VTR (nicht ändern)'!$A$2:$A$378&gt;=MAX(DATE(YEAR($L$6),MONTH($L$6),1),$F$2)) *
   ('2026_VTR (nicht ändern)'!$A$2:$A$378&lt;=EOMONTH($L$6,0)) *
   INDEX('2026_VTR (nicht ändern)'!$E$2:$S$378,0,MATCH($C18,'2026_VTR (nicht ändern)'!$E$1:$S$1,0))
)</f>
        <v>0</v>
      </c>
      <c r="M18" s="58">
        <f t="shared" si="3"/>
        <v>0</v>
      </c>
      <c r="N18" s="65" cm="1">
        <f t="array" ref="N18">SUMPRODUCT(
   ('2026_VTR (nicht ändern)'!$A$2:$A$378&gt;=MAX(DATE(YEAR($N$6),MONTH($N$6),1),$F$2)) *
   ('2026_VTR (nicht ändern)'!$A$2:$A$378&lt;=EOMONTH($N$6,0)) *
   INDEX('2026_VTR (nicht ändern)'!$E$2:$S$378,0,MATCH($C18,'2026_VTR (nicht ändern)'!$E$1:$S$1,0))
)</f>
        <v>0</v>
      </c>
      <c r="O18" s="58">
        <f t="shared" si="4"/>
        <v>0</v>
      </c>
      <c r="P18" s="65" cm="1">
        <f t="array" ref="P18">SUMPRODUCT(
   ('2026_VTR (nicht ändern)'!$A$2:$A$378 &gt;= MAX(DATE(YEAR($P$6),MONTH($P$6),1), $F$2)) *
   ('2026_VTR (nicht ändern)'!$A$2:$A$378 &lt; MIN(EOMONTH($P$6,0)+1, '2026_VTR (nicht ändern)'!$W$53)) *
   INDEX('2026_VTR (nicht ändern)'!$E$2:$S$378, 0, MATCH($C18, '2026_VTR (nicht ändern)'!$E$1:$S$1, 0))
)</f>
        <v>0</v>
      </c>
      <c r="Q18" s="58">
        <f t="shared" si="5"/>
        <v>0</v>
      </c>
      <c r="R18" s="5"/>
      <c r="S18" s="5"/>
      <c r="T18" s="5"/>
      <c r="U18" s="66"/>
      <c r="V18" s="51"/>
      <c r="W18" s="52"/>
      <c r="X18" s="60"/>
      <c r="Y18" s="66"/>
      <c r="Z18" s="51"/>
      <c r="AA18" s="52"/>
      <c r="AB18" s="60"/>
      <c r="AC18" s="66"/>
      <c r="AD18" s="51"/>
      <c r="AE18" s="52"/>
      <c r="AF18" s="60"/>
      <c r="AG18" s="66"/>
      <c r="AI18" s="51"/>
      <c r="AJ18" s="52"/>
      <c r="AK18" s="60"/>
      <c r="AL18" s="66"/>
    </row>
    <row r="19" spans="1:39" ht="13.8" x14ac:dyDescent="0.25">
      <c r="A19" s="5"/>
      <c r="B19" s="134"/>
      <c r="C19" s="47" t="s">
        <v>78</v>
      </c>
      <c r="D19" s="48"/>
      <c r="E19" s="57">
        <v>0</v>
      </c>
      <c r="F19" s="65" cm="1">
        <f t="array" ref="F19">SUMPRODUCT(
   ('2026_VTR (nicht ändern)'!$A$2:$A$378&gt;=MAX(DATE(YEAR($F$6),MONTH($F$6),1),$F$2)) *
   ('2026_VTR (nicht ändern)'!$A$2:$A$378&lt;=EOMONTH($F$6,0)) *
   INDEX('2026_VTR (nicht ändern)'!$E$2:$S$378,0,MATCH(C19,'2026_VTR (nicht ändern)'!$E$1:$S$1,0))
)</f>
        <v>0</v>
      </c>
      <c r="G19" s="58">
        <f t="shared" si="0"/>
        <v>0</v>
      </c>
      <c r="H19" s="65" cm="1">
        <f t="array" ref="H19">SUMPRODUCT(
   ('2026_VTR (nicht ändern)'!$A$2:$A$378&gt;=MAX(DATE(YEAR($H$6),MONTH($H$6),1),$F$2)) *
   ('2026_VTR (nicht ändern)'!$A$2:$A$378&lt;=EOMONTH($H$6,0)) *
   INDEX('2026_VTR (nicht ändern)'!$E$2:$S$378,0,MATCH(C19,'2026_VTR (nicht ändern)'!$E$1:$S$1,0))
)</f>
        <v>0</v>
      </c>
      <c r="I19" s="58">
        <f t="shared" si="1"/>
        <v>0</v>
      </c>
      <c r="J19" s="65" cm="1">
        <f t="array" ref="J19">SUMPRODUCT(
   ('2026_VTR (nicht ändern)'!$A$2:$A$378&gt;=MAX(DATE(YEAR($J$6),MONTH($J$6),1),$F$2)) *
   ('2026_VTR (nicht ändern)'!$A$2:$A$378&lt;=EOMONTH($J$6,0)) *
   INDEX('2026_VTR (nicht ändern)'!$E$2:$S$378,0,MATCH($C19,'2026_VTR (nicht ändern)'!$E$1:$S$1,0))
)</f>
        <v>0</v>
      </c>
      <c r="K19" s="58">
        <f t="shared" si="6"/>
        <v>0</v>
      </c>
      <c r="L19" s="65" cm="1">
        <f t="array" ref="L19">SUMPRODUCT(
   ('2026_VTR (nicht ändern)'!$A$2:$A$378&gt;=MAX(DATE(YEAR($L$6),MONTH($L$6),1),$F$2)) *
   ('2026_VTR (nicht ändern)'!$A$2:$A$378&lt;=EOMONTH($L$6,0)) *
   INDEX('2026_VTR (nicht ändern)'!$E$2:$S$378,0,MATCH($C19,'2026_VTR (nicht ändern)'!$E$1:$S$1,0))
)</f>
        <v>0</v>
      </c>
      <c r="M19" s="58">
        <f t="shared" si="3"/>
        <v>0</v>
      </c>
      <c r="N19" s="65" cm="1">
        <f t="array" ref="N19">SUMPRODUCT(
   ('2026_VTR (nicht ändern)'!$A$2:$A$378&gt;=MAX(DATE(YEAR($N$6),MONTH($N$6),1),$F$2)) *
   ('2026_VTR (nicht ändern)'!$A$2:$A$378&lt;=EOMONTH($N$6,0)) *
   INDEX('2026_VTR (nicht ändern)'!$E$2:$S$378,0,MATCH($C19,'2026_VTR (nicht ändern)'!$E$1:$S$1,0))
)</f>
        <v>0</v>
      </c>
      <c r="O19" s="58">
        <f t="shared" si="4"/>
        <v>0</v>
      </c>
      <c r="P19" s="65" cm="1">
        <f t="array" ref="P19">SUMPRODUCT(
   ('2026_VTR (nicht ändern)'!$A$2:$A$378 &gt;= MAX(DATE(YEAR($P$6),MONTH($P$6),1), $F$2)) *
   ('2026_VTR (nicht ändern)'!$A$2:$A$378 &lt; MIN(EOMONTH($P$6,0)+1, '2026_VTR (nicht ändern)'!$W$53)) *
   INDEX('2026_VTR (nicht ändern)'!$E$2:$S$378, 0, MATCH($C19, '2026_VTR (nicht ändern)'!$E$1:$S$1, 0))
)</f>
        <v>0</v>
      </c>
      <c r="Q19" s="58">
        <f t="shared" si="5"/>
        <v>0</v>
      </c>
      <c r="R19" s="5"/>
      <c r="S19" s="5"/>
      <c r="T19" s="5"/>
      <c r="U19" s="66"/>
      <c r="V19" s="51"/>
      <c r="W19" s="52"/>
      <c r="X19" s="60"/>
      <c r="Y19" s="66"/>
      <c r="Z19" s="51"/>
      <c r="AA19" s="52"/>
      <c r="AB19" s="60"/>
      <c r="AC19" s="66"/>
      <c r="AD19" s="51"/>
      <c r="AE19" s="52"/>
      <c r="AF19" s="60"/>
      <c r="AG19" s="66"/>
      <c r="AI19" s="51"/>
      <c r="AJ19" s="52"/>
      <c r="AK19" s="60"/>
      <c r="AL19" s="66"/>
    </row>
    <row r="20" spans="1:39" ht="13.8" x14ac:dyDescent="0.25">
      <c r="A20" s="5"/>
      <c r="B20" s="134"/>
      <c r="C20" s="47" t="s">
        <v>78</v>
      </c>
      <c r="D20" s="48"/>
      <c r="E20" s="57">
        <v>0</v>
      </c>
      <c r="F20" s="65" cm="1">
        <f t="array" ref="F20">SUMPRODUCT(
   ('2026_VTR (nicht ändern)'!$A$2:$A$378&gt;=MAX(DATE(YEAR($F$6),MONTH($F$6),1),$F$2)) *
   ('2026_VTR (nicht ändern)'!$A$2:$A$378&lt;=EOMONTH($F$6,0)) *
   INDEX('2026_VTR (nicht ändern)'!$E$2:$S$378,0,MATCH(C20,'2026_VTR (nicht ändern)'!$E$1:$S$1,0))
)</f>
        <v>0</v>
      </c>
      <c r="G20" s="58">
        <f t="shared" si="0"/>
        <v>0</v>
      </c>
      <c r="H20" s="65" cm="1">
        <f t="array" ref="H20">SUMPRODUCT(
   ('2026_VTR (nicht ändern)'!$A$2:$A$378&gt;=MAX(DATE(YEAR($H$6),MONTH($H$6),1),$F$2)) *
   ('2026_VTR (nicht ändern)'!$A$2:$A$378&lt;=EOMONTH($H$6,0)) *
   INDEX('2026_VTR (nicht ändern)'!$E$2:$S$378,0,MATCH(C20,'2026_VTR (nicht ändern)'!$E$1:$S$1,0))
)</f>
        <v>0</v>
      </c>
      <c r="I20" s="58">
        <f t="shared" si="1"/>
        <v>0</v>
      </c>
      <c r="J20" s="65" cm="1">
        <f t="array" ref="J20">SUMPRODUCT(
   ('2026_VTR (nicht ändern)'!$A$2:$A$378&gt;=MAX(DATE(YEAR($J$6),MONTH($J$6),1),$F$2)) *
   ('2026_VTR (nicht ändern)'!$A$2:$A$378&lt;=EOMONTH($J$6,0)) *
   INDEX('2026_VTR (nicht ändern)'!$E$2:$S$378,0,MATCH($C20,'2026_VTR (nicht ändern)'!$E$1:$S$1,0))
)</f>
        <v>0</v>
      </c>
      <c r="K20" s="58">
        <f t="shared" si="6"/>
        <v>0</v>
      </c>
      <c r="L20" s="65" cm="1">
        <f t="array" ref="L20">SUMPRODUCT(
   ('2026_VTR (nicht ändern)'!$A$2:$A$378&gt;=MAX(DATE(YEAR($L$6),MONTH($L$6),1),$F$2)) *
   ('2026_VTR (nicht ändern)'!$A$2:$A$378&lt;=EOMONTH($L$6,0)) *
   INDEX('2026_VTR (nicht ändern)'!$E$2:$S$378,0,MATCH($C20,'2026_VTR (nicht ändern)'!$E$1:$S$1,0))
)</f>
        <v>0</v>
      </c>
      <c r="M20" s="58">
        <f t="shared" si="3"/>
        <v>0</v>
      </c>
      <c r="N20" s="65" cm="1">
        <f t="array" ref="N20">SUMPRODUCT(
   ('2026_VTR (nicht ändern)'!$A$2:$A$378&gt;=MAX(DATE(YEAR($N$6),MONTH($N$6),1),$F$2)) *
   ('2026_VTR (nicht ändern)'!$A$2:$A$378&lt;=EOMONTH($N$6,0)) *
   INDEX('2026_VTR (nicht ändern)'!$E$2:$S$378,0,MATCH($C20,'2026_VTR (nicht ändern)'!$E$1:$S$1,0))
)</f>
        <v>0</v>
      </c>
      <c r="O20" s="58">
        <f t="shared" si="4"/>
        <v>0</v>
      </c>
      <c r="P20" s="65" cm="1">
        <f t="array" ref="P20">SUMPRODUCT(
   ('2026_VTR (nicht ändern)'!$A$2:$A$378 &gt;= MAX(DATE(YEAR($P$6),MONTH($P$6),1), $F$2)) *
   ('2026_VTR (nicht ändern)'!$A$2:$A$378 &lt; MIN(EOMONTH($P$6,0)+1, '2026_VTR (nicht ändern)'!$W$53)) *
   INDEX('2026_VTR (nicht ändern)'!$E$2:$S$378, 0, MATCH($C20, '2026_VTR (nicht ändern)'!$E$1:$S$1, 0))
)</f>
        <v>0</v>
      </c>
      <c r="Q20" s="58">
        <f t="shared" si="5"/>
        <v>0</v>
      </c>
      <c r="R20" s="5"/>
      <c r="S20" s="5"/>
      <c r="T20" s="5"/>
      <c r="U20" s="66"/>
      <c r="V20" s="51"/>
      <c r="W20" s="52"/>
      <c r="X20" s="60"/>
      <c r="Y20" s="66"/>
      <c r="Z20" s="51"/>
      <c r="AA20" s="52"/>
      <c r="AB20" s="60"/>
      <c r="AC20" s="66"/>
      <c r="AD20" s="51"/>
      <c r="AE20" s="52"/>
      <c r="AF20" s="60"/>
      <c r="AG20" s="66"/>
      <c r="AI20" s="51"/>
      <c r="AJ20" s="52"/>
      <c r="AK20" s="60"/>
      <c r="AL20" s="66"/>
    </row>
    <row r="21" spans="1:39" ht="13.8" x14ac:dyDescent="0.25">
      <c r="A21" s="5"/>
      <c r="B21" s="134"/>
      <c r="C21" s="47" t="s">
        <v>78</v>
      </c>
      <c r="D21" s="48"/>
      <c r="E21" s="57">
        <v>0</v>
      </c>
      <c r="F21" s="65" cm="1">
        <f t="array" ref="F21">SUMPRODUCT(
   ('2026_VTR (nicht ändern)'!$A$2:$A$378&gt;=MAX(DATE(YEAR($F$6),MONTH($F$6),1),$F$2)) *
   ('2026_VTR (nicht ändern)'!$A$2:$A$378&lt;=EOMONTH($F$6,0)) *
   INDEX('2026_VTR (nicht ändern)'!$E$2:$S$378,0,MATCH(C21,'2026_VTR (nicht ändern)'!$E$1:$S$1,0))
)</f>
        <v>0</v>
      </c>
      <c r="G21" s="58">
        <f t="shared" si="0"/>
        <v>0</v>
      </c>
      <c r="H21" s="65" cm="1">
        <f t="array" ref="H21">SUMPRODUCT(
   ('2026_VTR (nicht ändern)'!$A$2:$A$378&gt;=MAX(DATE(YEAR($H$6),MONTH($H$6),1),$F$2)) *
   ('2026_VTR (nicht ändern)'!$A$2:$A$378&lt;=EOMONTH($H$6,0)) *
   INDEX('2026_VTR (nicht ändern)'!$E$2:$S$378,0,MATCH(C21,'2026_VTR (nicht ändern)'!$E$1:$S$1,0))
)</f>
        <v>0</v>
      </c>
      <c r="I21" s="58">
        <f t="shared" si="1"/>
        <v>0</v>
      </c>
      <c r="J21" s="65" cm="1">
        <f t="array" ref="J21">SUMPRODUCT(
   ('2026_VTR (nicht ändern)'!$A$2:$A$378&gt;=MAX(DATE(YEAR($J$6),MONTH($J$6),1),$F$2)) *
   ('2026_VTR (nicht ändern)'!$A$2:$A$378&lt;=EOMONTH($J$6,0)) *
   INDEX('2026_VTR (nicht ändern)'!$E$2:$S$378,0,MATCH($C21,'2026_VTR (nicht ändern)'!$E$1:$S$1,0))
)</f>
        <v>0</v>
      </c>
      <c r="K21" s="58">
        <f t="shared" si="6"/>
        <v>0</v>
      </c>
      <c r="L21" s="65" cm="1">
        <f t="array" ref="L21">SUMPRODUCT(
   ('2026_VTR (nicht ändern)'!$A$2:$A$378&gt;=MAX(DATE(YEAR($L$6),MONTH($L$6),1),$F$2)) *
   ('2026_VTR (nicht ändern)'!$A$2:$A$378&lt;=EOMONTH($L$6,0)) *
   INDEX('2026_VTR (nicht ändern)'!$E$2:$S$378,0,MATCH($C21,'2026_VTR (nicht ändern)'!$E$1:$S$1,0))
)</f>
        <v>0</v>
      </c>
      <c r="M21" s="58">
        <f t="shared" si="3"/>
        <v>0</v>
      </c>
      <c r="N21" s="65" cm="1">
        <f t="array" ref="N21">SUMPRODUCT(
   ('2026_VTR (nicht ändern)'!$A$2:$A$378&gt;=MAX(DATE(YEAR($N$6),MONTH($N$6),1),$F$2)) *
   ('2026_VTR (nicht ändern)'!$A$2:$A$378&lt;=EOMONTH($N$6,0)) *
   INDEX('2026_VTR (nicht ändern)'!$E$2:$S$378,0,MATCH($C21,'2026_VTR (nicht ändern)'!$E$1:$S$1,0))
)</f>
        <v>0</v>
      </c>
      <c r="O21" s="58">
        <f t="shared" si="4"/>
        <v>0</v>
      </c>
      <c r="P21" s="65" cm="1">
        <f t="array" ref="P21">SUMPRODUCT(
   ('2026_VTR (nicht ändern)'!$A$2:$A$378 &gt;= MAX(DATE(YEAR($P$6),MONTH($P$6),1), $F$2)) *
   ('2026_VTR (nicht ändern)'!$A$2:$A$378 &lt; MIN(EOMONTH($P$6,0)+1, '2026_VTR (nicht ändern)'!$W$53)) *
   INDEX('2026_VTR (nicht ändern)'!$E$2:$S$378, 0, MATCH($C21, '2026_VTR (nicht ändern)'!$E$1:$S$1, 0))
)</f>
        <v>0</v>
      </c>
      <c r="Q21" s="58">
        <f t="shared" si="5"/>
        <v>0</v>
      </c>
      <c r="R21" s="5"/>
      <c r="S21" s="5"/>
      <c r="T21" s="5"/>
      <c r="U21" s="66"/>
      <c r="V21" s="51"/>
      <c r="W21" s="52"/>
      <c r="X21" s="60"/>
      <c r="Y21" s="66"/>
      <c r="Z21" s="51"/>
      <c r="AA21" s="52"/>
      <c r="AB21" s="60"/>
      <c r="AC21" s="66"/>
      <c r="AD21" s="51"/>
      <c r="AE21" s="52"/>
      <c r="AF21" s="60"/>
      <c r="AG21" s="66"/>
      <c r="AI21" s="51"/>
      <c r="AJ21" s="52"/>
      <c r="AK21" s="60"/>
      <c r="AL21" s="66"/>
    </row>
    <row r="22" spans="1:39" ht="13.8" x14ac:dyDescent="0.25">
      <c r="A22" s="5"/>
      <c r="B22" s="134"/>
      <c r="C22" s="47" t="s">
        <v>78</v>
      </c>
      <c r="D22" s="48"/>
      <c r="E22" s="57">
        <v>0</v>
      </c>
      <c r="F22" s="65" cm="1">
        <f t="array" ref="F22">SUMPRODUCT(
   ('2026_VTR (nicht ändern)'!$A$2:$A$378&gt;=MAX(DATE(YEAR($F$6),MONTH($F$6),1),$F$2)) *
   ('2026_VTR (nicht ändern)'!$A$2:$A$378&lt;=EOMONTH($F$6,0)) *
   INDEX('2026_VTR (nicht ändern)'!$E$2:$S$378,0,MATCH(C22,'2026_VTR (nicht ändern)'!$E$1:$S$1,0))
)</f>
        <v>0</v>
      </c>
      <c r="G22" s="58">
        <f t="shared" si="0"/>
        <v>0</v>
      </c>
      <c r="H22" s="65" cm="1">
        <f t="array" ref="H22">SUMPRODUCT(
   ('2026_VTR (nicht ändern)'!$A$2:$A$378&gt;=MAX(DATE(YEAR($H$6),MONTH($H$6),1),$F$2)) *
   ('2026_VTR (nicht ändern)'!$A$2:$A$378&lt;=EOMONTH($H$6,0)) *
   INDEX('2026_VTR (nicht ändern)'!$E$2:$S$378,0,MATCH(C22,'2026_VTR (nicht ändern)'!$E$1:$S$1,0))
)</f>
        <v>0</v>
      </c>
      <c r="I22" s="58">
        <f t="shared" si="1"/>
        <v>0</v>
      </c>
      <c r="J22" s="65" cm="1">
        <f t="array" ref="J22">SUMPRODUCT(
   ('2026_VTR (nicht ändern)'!$A$2:$A$378&gt;=MAX(DATE(YEAR($J$6),MONTH($J$6),1),$F$2)) *
   ('2026_VTR (nicht ändern)'!$A$2:$A$378&lt;=EOMONTH($J$6,0)) *
   INDEX('2026_VTR (nicht ändern)'!$E$2:$S$378,0,MATCH($C22,'2026_VTR (nicht ändern)'!$E$1:$S$1,0))
)</f>
        <v>0</v>
      </c>
      <c r="K22" s="58">
        <f t="shared" si="6"/>
        <v>0</v>
      </c>
      <c r="L22" s="65" cm="1">
        <f t="array" ref="L22">SUMPRODUCT(
   ('2026_VTR (nicht ändern)'!$A$2:$A$378&gt;=MAX(DATE(YEAR($L$6),MONTH($L$6),1),$F$2)) *
   ('2026_VTR (nicht ändern)'!$A$2:$A$378&lt;=EOMONTH($L$6,0)) *
   INDEX('2026_VTR (nicht ändern)'!$E$2:$S$378,0,MATCH($C22,'2026_VTR (nicht ändern)'!$E$1:$S$1,0))
)</f>
        <v>0</v>
      </c>
      <c r="M22" s="58">
        <f t="shared" si="3"/>
        <v>0</v>
      </c>
      <c r="N22" s="65" cm="1">
        <f t="array" ref="N22">SUMPRODUCT(
   ('2026_VTR (nicht ändern)'!$A$2:$A$378&gt;=MAX(DATE(YEAR($N$6),MONTH($N$6),1),$F$2)) *
   ('2026_VTR (nicht ändern)'!$A$2:$A$378&lt;=EOMONTH($N$6,0)) *
   INDEX('2026_VTR (nicht ändern)'!$E$2:$S$378,0,MATCH($C22,'2026_VTR (nicht ändern)'!$E$1:$S$1,0))
)</f>
        <v>0</v>
      </c>
      <c r="O22" s="58">
        <f t="shared" si="4"/>
        <v>0</v>
      </c>
      <c r="P22" s="65" cm="1">
        <f t="array" ref="P22">SUMPRODUCT(
   ('2026_VTR (nicht ändern)'!$A$2:$A$378 &gt;= MAX(DATE(YEAR($P$6),MONTH($P$6),1), $F$2)) *
   ('2026_VTR (nicht ändern)'!$A$2:$A$378 &lt; MIN(EOMONTH($P$6,0)+1, '2026_VTR (nicht ändern)'!$W$53)) *
   INDEX('2026_VTR (nicht ändern)'!$E$2:$S$378, 0, MATCH($C22, '2026_VTR (nicht ändern)'!$E$1:$S$1, 0))
)</f>
        <v>0</v>
      </c>
      <c r="Q22" s="58">
        <f t="shared" si="5"/>
        <v>0</v>
      </c>
      <c r="R22" s="5"/>
      <c r="S22" s="5"/>
      <c r="T22" s="5"/>
      <c r="U22" s="66"/>
      <c r="V22" s="51"/>
      <c r="W22" s="52"/>
      <c r="X22" s="60"/>
      <c r="Y22" s="66"/>
      <c r="Z22" s="51"/>
      <c r="AA22" s="52"/>
      <c r="AB22" s="60"/>
      <c r="AC22" s="66"/>
      <c r="AD22" s="51"/>
      <c r="AE22" s="52"/>
      <c r="AF22" s="60"/>
      <c r="AG22" s="66"/>
      <c r="AI22" s="51"/>
      <c r="AJ22" s="52"/>
      <c r="AK22" s="60"/>
      <c r="AL22" s="66"/>
    </row>
    <row r="23" spans="1:39" ht="13.8" x14ac:dyDescent="0.25">
      <c r="A23" s="5"/>
      <c r="B23" s="134"/>
      <c r="C23" s="47" t="s">
        <v>78</v>
      </c>
      <c r="D23" s="48"/>
      <c r="E23" s="57">
        <v>0</v>
      </c>
      <c r="F23" s="65" cm="1">
        <f t="array" ref="F23">SUMPRODUCT(
   ('2026_VTR (nicht ändern)'!$A$2:$A$378&gt;=MAX(DATE(YEAR($F$6),MONTH($F$6),1),$F$2)) *
   ('2026_VTR (nicht ändern)'!$A$2:$A$378&lt;=EOMONTH($F$6,0)) *
   INDEX('2026_VTR (nicht ändern)'!$E$2:$S$378,0,MATCH(C23,'2026_VTR (nicht ändern)'!$E$1:$S$1,0))
)</f>
        <v>0</v>
      </c>
      <c r="G23" s="58">
        <f t="shared" si="0"/>
        <v>0</v>
      </c>
      <c r="H23" s="65" cm="1">
        <f t="array" ref="H23">SUMPRODUCT(
   ('2026_VTR (nicht ändern)'!$A$2:$A$378&gt;=MAX(DATE(YEAR($H$6),MONTH($H$6),1),$F$2)) *
   ('2026_VTR (nicht ändern)'!$A$2:$A$378&lt;=EOMONTH($H$6,0)) *
   INDEX('2026_VTR (nicht ändern)'!$E$2:$S$378,0,MATCH(C23,'2026_VTR (nicht ändern)'!$E$1:$S$1,0))
)</f>
        <v>0</v>
      </c>
      <c r="I23" s="58">
        <f t="shared" si="1"/>
        <v>0</v>
      </c>
      <c r="J23" s="65" cm="1">
        <f t="array" ref="J23">SUMPRODUCT(
   ('2026_VTR (nicht ändern)'!$A$2:$A$378&gt;=MAX(DATE(YEAR($J$6),MONTH($J$6),1),$F$2)) *
   ('2026_VTR (nicht ändern)'!$A$2:$A$378&lt;=EOMONTH($J$6,0)) *
   INDEX('2026_VTR (nicht ändern)'!$E$2:$S$378,0,MATCH($C23,'2026_VTR (nicht ändern)'!$E$1:$S$1,0))
)</f>
        <v>0</v>
      </c>
      <c r="K23" s="58">
        <f t="shared" si="6"/>
        <v>0</v>
      </c>
      <c r="L23" s="65" cm="1">
        <f t="array" ref="L23">SUMPRODUCT(
   ('2026_VTR (nicht ändern)'!$A$2:$A$378&gt;=MAX(DATE(YEAR($L$6),MONTH($L$6),1),$F$2)) *
   ('2026_VTR (nicht ändern)'!$A$2:$A$378&lt;=EOMONTH($L$6,0)) *
   INDEX('2026_VTR (nicht ändern)'!$E$2:$S$378,0,MATCH($C23,'2026_VTR (nicht ändern)'!$E$1:$S$1,0))
)</f>
        <v>0</v>
      </c>
      <c r="M23" s="58">
        <f t="shared" si="3"/>
        <v>0</v>
      </c>
      <c r="N23" s="65" cm="1">
        <f t="array" ref="N23">SUMPRODUCT(
   ('2026_VTR (nicht ändern)'!$A$2:$A$378&gt;=MAX(DATE(YEAR($N$6),MONTH($N$6),1),$F$2)) *
   ('2026_VTR (nicht ändern)'!$A$2:$A$378&lt;=EOMONTH($N$6,0)) *
   INDEX('2026_VTR (nicht ändern)'!$E$2:$S$378,0,MATCH($C23,'2026_VTR (nicht ändern)'!$E$1:$S$1,0))
)</f>
        <v>0</v>
      </c>
      <c r="O23" s="58">
        <f t="shared" si="4"/>
        <v>0</v>
      </c>
      <c r="P23" s="65" cm="1">
        <f t="array" ref="P23">SUMPRODUCT(
   ('2026_VTR (nicht ändern)'!$A$2:$A$378 &gt;= MAX(DATE(YEAR($P$6),MONTH($P$6),1), $F$2)) *
   ('2026_VTR (nicht ändern)'!$A$2:$A$378 &lt; MIN(EOMONTH($P$6,0)+1, '2026_VTR (nicht ändern)'!$W$53)) *
   INDEX('2026_VTR (nicht ändern)'!$E$2:$S$378, 0, MATCH($C23, '2026_VTR (nicht ändern)'!$E$1:$S$1, 0))
)</f>
        <v>0</v>
      </c>
      <c r="Q23" s="58">
        <f t="shared" si="5"/>
        <v>0</v>
      </c>
      <c r="R23" s="5"/>
      <c r="S23" s="5"/>
      <c r="T23" s="5"/>
      <c r="U23" s="66"/>
      <c r="V23" s="51"/>
      <c r="W23" s="52"/>
      <c r="X23" s="60"/>
      <c r="Y23" s="66"/>
      <c r="Z23" s="51"/>
      <c r="AA23" s="52"/>
      <c r="AB23" s="60"/>
      <c r="AC23" s="66"/>
      <c r="AD23" s="51"/>
      <c r="AE23" s="52"/>
      <c r="AF23" s="60"/>
      <c r="AG23" s="66"/>
      <c r="AI23" s="51"/>
      <c r="AJ23" s="52"/>
      <c r="AK23" s="60"/>
      <c r="AL23" s="66"/>
    </row>
    <row r="24" spans="1:39" ht="13.8" x14ac:dyDescent="0.25">
      <c r="A24" s="5"/>
      <c r="B24" s="134"/>
      <c r="C24" s="47" t="s">
        <v>78</v>
      </c>
      <c r="D24" s="48"/>
      <c r="E24" s="57">
        <v>0</v>
      </c>
      <c r="F24" s="65" cm="1">
        <f t="array" ref="F24">SUMPRODUCT(
   ('2026_VTR (nicht ändern)'!$A$2:$A$378&gt;=MAX(DATE(YEAR($F$6),MONTH($F$6),1),$F$2)) *
   ('2026_VTR (nicht ändern)'!$A$2:$A$378&lt;=EOMONTH($F$6,0)) *
   INDEX('2026_VTR (nicht ändern)'!$E$2:$S$378,0,MATCH(C24,'2026_VTR (nicht ändern)'!$E$1:$S$1,0))
)</f>
        <v>0</v>
      </c>
      <c r="G24" s="58">
        <f t="shared" si="0"/>
        <v>0</v>
      </c>
      <c r="H24" s="65" cm="1">
        <f t="array" ref="H24">SUMPRODUCT(
   ('2026_VTR (nicht ändern)'!$A$2:$A$378&gt;=MAX(DATE(YEAR($H$6),MONTH($H$6),1),$F$2)) *
   ('2026_VTR (nicht ändern)'!$A$2:$A$378&lt;=EOMONTH($H$6,0)) *
   INDEX('2026_VTR (nicht ändern)'!$E$2:$S$378,0,MATCH(C24,'2026_VTR (nicht ändern)'!$E$1:$S$1,0))
)</f>
        <v>0</v>
      </c>
      <c r="I24" s="58">
        <f t="shared" si="1"/>
        <v>0</v>
      </c>
      <c r="J24" s="65" cm="1">
        <f t="array" ref="J24">SUMPRODUCT(
   ('2026_VTR (nicht ändern)'!$A$2:$A$378&gt;=MAX(DATE(YEAR($J$6),MONTH($J$6),1),$F$2)) *
   ('2026_VTR (nicht ändern)'!$A$2:$A$378&lt;=EOMONTH($J$6,0)) *
   INDEX('2026_VTR (nicht ändern)'!$E$2:$S$378,0,MATCH($C24,'2026_VTR (nicht ändern)'!$E$1:$S$1,0))
)</f>
        <v>0</v>
      </c>
      <c r="K24" s="58">
        <f t="shared" si="6"/>
        <v>0</v>
      </c>
      <c r="L24" s="65" cm="1">
        <f t="array" ref="L24">SUMPRODUCT(
   ('2026_VTR (nicht ändern)'!$A$2:$A$378&gt;=MAX(DATE(YEAR($L$6),MONTH($L$6),1),$F$2)) *
   ('2026_VTR (nicht ändern)'!$A$2:$A$378&lt;=EOMONTH($L$6,0)) *
   INDEX('2026_VTR (nicht ändern)'!$E$2:$S$378,0,MATCH($C24,'2026_VTR (nicht ändern)'!$E$1:$S$1,0))
)</f>
        <v>0</v>
      </c>
      <c r="M24" s="58">
        <f t="shared" si="3"/>
        <v>0</v>
      </c>
      <c r="N24" s="65" cm="1">
        <f t="array" ref="N24">SUMPRODUCT(
   ('2026_VTR (nicht ändern)'!$A$2:$A$378&gt;=MAX(DATE(YEAR($N$6),MONTH($N$6),1),$F$2)) *
   ('2026_VTR (nicht ändern)'!$A$2:$A$378&lt;=EOMONTH($N$6,0)) *
   INDEX('2026_VTR (nicht ändern)'!$E$2:$S$378,0,MATCH($C24,'2026_VTR (nicht ändern)'!$E$1:$S$1,0))
)</f>
        <v>0</v>
      </c>
      <c r="O24" s="58">
        <f t="shared" si="4"/>
        <v>0</v>
      </c>
      <c r="P24" s="65" cm="1">
        <f t="array" ref="P24">SUMPRODUCT(
   ('2026_VTR (nicht ändern)'!$A$2:$A$378 &gt;= MAX(DATE(YEAR($P$6),MONTH($P$6),1), $F$2)) *
   ('2026_VTR (nicht ändern)'!$A$2:$A$378 &lt; MIN(EOMONTH($P$6,0)+1, '2026_VTR (nicht ändern)'!$W$53)) *
   INDEX('2026_VTR (nicht ändern)'!$E$2:$S$378, 0, MATCH($C24, '2026_VTR (nicht ändern)'!$E$1:$S$1, 0))
)</f>
        <v>0</v>
      </c>
      <c r="Q24" s="58">
        <f t="shared" si="5"/>
        <v>0</v>
      </c>
      <c r="R24" s="5"/>
      <c r="S24" s="5"/>
      <c r="T24" s="5"/>
      <c r="U24" s="66"/>
      <c r="V24" s="51"/>
      <c r="W24" s="52"/>
      <c r="X24" s="60"/>
      <c r="Y24" s="66"/>
      <c r="Z24" s="51"/>
      <c r="AA24" s="52"/>
      <c r="AB24" s="60"/>
      <c r="AC24" s="66"/>
      <c r="AD24" s="51"/>
      <c r="AE24" s="52"/>
      <c r="AF24" s="60"/>
      <c r="AG24" s="66"/>
      <c r="AI24" s="51"/>
      <c r="AJ24" s="52"/>
      <c r="AK24" s="60"/>
      <c r="AL24" s="66"/>
    </row>
    <row r="25" spans="1:39" ht="13.8" x14ac:dyDescent="0.25">
      <c r="A25" s="5"/>
      <c r="B25" s="134"/>
      <c r="C25" s="47" t="s">
        <v>78</v>
      </c>
      <c r="D25" s="48"/>
      <c r="E25" s="57">
        <v>0</v>
      </c>
      <c r="F25" s="65" cm="1">
        <f t="array" ref="F25">SUMPRODUCT(
   ('2026_VTR (nicht ändern)'!$A$2:$A$378&gt;=MAX(DATE(YEAR($F$6),MONTH($F$6),1),$F$2)) *
   ('2026_VTR (nicht ändern)'!$A$2:$A$378&lt;=EOMONTH($F$6,0)) *
   INDEX('2026_VTR (nicht ändern)'!$E$2:$S$378,0,MATCH(C25,'2026_VTR (nicht ändern)'!$E$1:$S$1,0))
)</f>
        <v>0</v>
      </c>
      <c r="G25" s="58">
        <f t="shared" si="0"/>
        <v>0</v>
      </c>
      <c r="H25" s="65" cm="1">
        <f t="array" ref="H25">SUMPRODUCT(
   ('2026_VTR (nicht ändern)'!$A$2:$A$378&gt;=MAX(DATE(YEAR($H$6),MONTH($H$6),1),$F$2)) *
   ('2026_VTR (nicht ändern)'!$A$2:$A$378&lt;=EOMONTH($H$6,0)) *
   INDEX('2026_VTR (nicht ändern)'!$E$2:$S$378,0,MATCH(C25,'2026_VTR (nicht ändern)'!$E$1:$S$1,0))
)</f>
        <v>0</v>
      </c>
      <c r="I25" s="58">
        <f t="shared" si="1"/>
        <v>0</v>
      </c>
      <c r="J25" s="65" cm="1">
        <f t="array" ref="J25">SUMPRODUCT(
   ('2026_VTR (nicht ändern)'!$A$2:$A$378&gt;=MAX(DATE(YEAR($J$6),MONTH($J$6),1),$F$2)) *
   ('2026_VTR (nicht ändern)'!$A$2:$A$378&lt;=EOMONTH($J$6,0)) *
   INDEX('2026_VTR (nicht ändern)'!$E$2:$S$378,0,MATCH($C25,'2026_VTR (nicht ändern)'!$E$1:$S$1,0))
)</f>
        <v>0</v>
      </c>
      <c r="K25" s="58">
        <f t="shared" si="6"/>
        <v>0</v>
      </c>
      <c r="L25" s="65" cm="1">
        <f t="array" ref="L25">SUMPRODUCT(
   ('2026_VTR (nicht ändern)'!$A$2:$A$378&gt;=MAX(DATE(YEAR($L$6),MONTH($L$6),1),$F$2)) *
   ('2026_VTR (nicht ändern)'!$A$2:$A$378&lt;=EOMONTH($L$6,0)) *
   INDEX('2026_VTR (nicht ändern)'!$E$2:$S$378,0,MATCH($C25,'2026_VTR (nicht ändern)'!$E$1:$S$1,0))
)</f>
        <v>0</v>
      </c>
      <c r="M25" s="58">
        <f t="shared" si="3"/>
        <v>0</v>
      </c>
      <c r="N25" s="65" cm="1">
        <f t="array" ref="N25">SUMPRODUCT(
   ('2026_VTR (nicht ändern)'!$A$2:$A$378&gt;=MAX(DATE(YEAR($N$6),MONTH($N$6),1),$F$2)) *
   ('2026_VTR (nicht ändern)'!$A$2:$A$378&lt;=EOMONTH($N$6,0)) *
   INDEX('2026_VTR (nicht ändern)'!$E$2:$S$378,0,MATCH($C25,'2026_VTR (nicht ändern)'!$E$1:$S$1,0))
)</f>
        <v>0</v>
      </c>
      <c r="O25" s="58">
        <f t="shared" si="4"/>
        <v>0</v>
      </c>
      <c r="P25" s="65" cm="1">
        <f t="array" ref="P25">SUMPRODUCT(
   ('2026_VTR (nicht ändern)'!$A$2:$A$378 &gt;= MAX(DATE(YEAR($P$6),MONTH($P$6),1), $F$2)) *
   ('2026_VTR (nicht ändern)'!$A$2:$A$378 &lt; MIN(EOMONTH($P$6,0)+1, '2026_VTR (nicht ändern)'!$W$53)) *
   INDEX('2026_VTR (nicht ändern)'!$E$2:$S$378, 0, MATCH($C25, '2026_VTR (nicht ändern)'!$E$1:$S$1, 0))
)</f>
        <v>0</v>
      </c>
      <c r="Q25" s="58">
        <f t="shared" si="5"/>
        <v>0</v>
      </c>
      <c r="R25" s="5"/>
      <c r="S25" s="5"/>
      <c r="T25" s="5"/>
      <c r="U25" s="66"/>
      <c r="V25" s="51"/>
      <c r="W25" s="52"/>
      <c r="X25" s="60"/>
      <c r="Y25" s="66"/>
      <c r="Z25" s="51"/>
      <c r="AA25" s="52"/>
      <c r="AB25" s="60"/>
      <c r="AC25" s="66"/>
      <c r="AD25" s="51"/>
      <c r="AE25" s="52"/>
      <c r="AF25" s="60"/>
      <c r="AG25" s="66"/>
      <c r="AI25" s="51"/>
      <c r="AJ25" s="52"/>
      <c r="AK25" s="60"/>
      <c r="AL25" s="66"/>
    </row>
    <row r="26" spans="1:39" ht="14.4" thickBot="1" x14ac:dyDescent="0.3">
      <c r="A26" s="5"/>
      <c r="B26" s="134"/>
      <c r="C26" s="47" t="s">
        <v>78</v>
      </c>
      <c r="D26" s="48"/>
      <c r="E26" s="57">
        <v>0</v>
      </c>
      <c r="F26" s="65" cm="1">
        <f t="array" ref="F26">SUMPRODUCT(
   ('2026_VTR (nicht ändern)'!$A$2:$A$378&gt;=MAX(DATE(YEAR($F$6),MONTH($F$6),1),$F$2)) *
   ('2026_VTR (nicht ändern)'!$A$2:$A$378&lt;=EOMONTH($F$6,0)) *
   INDEX('2026_VTR (nicht ändern)'!$E$2:$S$378,0,MATCH(C26,'2026_VTR (nicht ändern)'!$E$1:$S$1,0))
)</f>
        <v>0</v>
      </c>
      <c r="G26" s="58">
        <f t="shared" si="0"/>
        <v>0</v>
      </c>
      <c r="H26" s="65" cm="1">
        <f t="array" ref="H26">SUMPRODUCT(
   ('2026_VTR (nicht ändern)'!$A$2:$A$378&gt;=MAX(DATE(YEAR($H$6),MONTH($H$6),1),$F$2)) *
   ('2026_VTR (nicht ändern)'!$A$2:$A$378&lt;=EOMONTH($H$6,0)) *
   INDEX('2026_VTR (nicht ändern)'!$E$2:$S$378,0,MATCH(C26,'2026_VTR (nicht ändern)'!$E$1:$S$1,0))
)</f>
        <v>0</v>
      </c>
      <c r="I26" s="58">
        <f t="shared" si="1"/>
        <v>0</v>
      </c>
      <c r="J26" s="65" cm="1">
        <f t="array" ref="J26">SUMPRODUCT(
   ('2026_VTR (nicht ändern)'!$A$2:$A$378&gt;=MAX(DATE(YEAR($J$6),MONTH($J$6),1),$F$2)) *
   ('2026_VTR (nicht ändern)'!$A$2:$A$378&lt;=EOMONTH($J$6,0)) *
   INDEX('2026_VTR (nicht ändern)'!$E$2:$S$378,0,MATCH($C26,'2026_VTR (nicht ändern)'!$E$1:$S$1,0))
)</f>
        <v>0</v>
      </c>
      <c r="K26" s="58">
        <f t="shared" si="6"/>
        <v>0</v>
      </c>
      <c r="L26" s="65" cm="1">
        <f t="array" ref="L26">SUMPRODUCT(
   ('2026_VTR (nicht ändern)'!$A$2:$A$378&gt;=MAX(DATE(YEAR($L$6),MONTH($L$6),1),$F$2)) *
   ('2026_VTR (nicht ändern)'!$A$2:$A$378&lt;=EOMONTH($L$6,0)) *
   INDEX('2026_VTR (nicht ändern)'!$E$2:$S$378,0,MATCH($C26,'2026_VTR (nicht ändern)'!$E$1:$S$1,0))
)</f>
        <v>0</v>
      </c>
      <c r="M26" s="58">
        <f t="shared" si="3"/>
        <v>0</v>
      </c>
      <c r="N26" s="65" cm="1">
        <f t="array" ref="N26">SUMPRODUCT(
   ('2026_VTR (nicht ändern)'!$A$2:$A$378&gt;=MAX(DATE(YEAR($N$6),MONTH($N$6),1),$F$2)) *
   ('2026_VTR (nicht ändern)'!$A$2:$A$378&lt;=EOMONTH($N$6,0)) *
   INDEX('2026_VTR (nicht ändern)'!$E$2:$S$378,0,MATCH($C26,'2026_VTR (nicht ändern)'!$E$1:$S$1,0))
)</f>
        <v>0</v>
      </c>
      <c r="O26" s="58">
        <f t="shared" si="4"/>
        <v>0</v>
      </c>
      <c r="P26" s="65" cm="1">
        <f t="array" ref="P26">SUMPRODUCT(
   ('2026_VTR (nicht ändern)'!$A$2:$A$378 &gt;= MAX(DATE(YEAR($P$6),MONTH($P$6),1), $F$2)) *
   ('2026_VTR (nicht ändern)'!$A$2:$A$378 &lt; MIN(EOMONTH($P$6,0)+1, '2026_VTR (nicht ändern)'!$W$53)) *
   INDEX('2026_VTR (nicht ändern)'!$E$2:$S$378, 0, MATCH($C26, '2026_VTR (nicht ändern)'!$E$1:$S$1, 0))
)</f>
        <v>0</v>
      </c>
      <c r="Q26" s="58">
        <f t="shared" si="5"/>
        <v>0</v>
      </c>
      <c r="R26" s="5"/>
      <c r="S26" s="5"/>
      <c r="T26" s="5"/>
      <c r="U26" s="66"/>
      <c r="V26" s="51"/>
      <c r="W26" s="52"/>
      <c r="X26" s="60"/>
      <c r="Y26" s="66"/>
      <c r="Z26" s="51"/>
      <c r="AA26" s="52"/>
      <c r="AB26" s="60"/>
      <c r="AC26" s="66"/>
      <c r="AD26" s="51"/>
      <c r="AE26" s="52"/>
      <c r="AF26" s="60"/>
      <c r="AG26" s="66"/>
      <c r="AI26" s="51"/>
      <c r="AJ26" s="52"/>
      <c r="AK26" s="60"/>
      <c r="AL26" s="66"/>
    </row>
    <row r="27" spans="1:39" s="68" customFormat="1" ht="13.8" thickBot="1" x14ac:dyDescent="0.3">
      <c r="A27" s="8"/>
      <c r="B27" s="11"/>
      <c r="C27" s="12"/>
      <c r="D27" s="12"/>
      <c r="E27" s="28" t="s">
        <v>39</v>
      </c>
      <c r="F27" s="32" cm="1">
        <f t="array" ref="F27">SUM(IF(ISNA(F8:F26)=FALSE,F8:F26))</f>
        <v>0</v>
      </c>
      <c r="G27" s="59" cm="1">
        <f t="array" ref="G27">SUM(IF(ISNA(G8:G26)=FALSE,G8:G26))</f>
        <v>0</v>
      </c>
      <c r="H27" s="32" cm="1">
        <f t="array" ref="H27">SUM(IF(ISNA(H8:H26)=FALSE,H8:H26))</f>
        <v>0</v>
      </c>
      <c r="I27" s="59" cm="1">
        <f t="array" ref="I27">SUM(IF(ISNA(I8:I26)=FALSE,I8:I26))</f>
        <v>0</v>
      </c>
      <c r="J27" s="32" cm="1">
        <f t="array" ref="J27">SUM(IF(ISNA(J8:J26)=FALSE,J8:J26))</f>
        <v>0</v>
      </c>
      <c r="K27" s="59" cm="1">
        <f t="array" ref="K27">SUM(IF(ISNA(K8:K26)=FALSE,K8:K26))</f>
        <v>0</v>
      </c>
      <c r="L27" s="32" cm="1">
        <f t="array" ref="L27">SUM(IF(ISNA(L8:L26)=FALSE,L8:L26))</f>
        <v>0</v>
      </c>
      <c r="M27" s="59" cm="1">
        <f t="array" ref="M27">SUM(IF(ISNA(M8:M26)=FALSE,M8:M26))</f>
        <v>0</v>
      </c>
      <c r="N27" s="32" cm="1">
        <f t="array" ref="N27">SUM(IF(ISNA(N8:N26)=FALSE,N8:N26))</f>
        <v>0</v>
      </c>
      <c r="O27" s="59" cm="1">
        <f t="array" ref="O27">SUM(IF(ISNA(O8:O26)=FALSE,O8:O26))</f>
        <v>0</v>
      </c>
      <c r="P27" s="32" cm="1">
        <f t="array" ref="P27">SUM(IF(ISNA(P8:P26)=FALSE,P8:P26))</f>
        <v>0</v>
      </c>
      <c r="Q27" s="59" cm="1">
        <f t="array" ref="Q27">SUM(IF(ISNA(Q8:Q26)=FALSE,Q8:Q26))</f>
        <v>0</v>
      </c>
      <c r="R27" s="5"/>
      <c r="S27" s="5"/>
      <c r="T27" s="5"/>
      <c r="U27" s="66"/>
      <c r="V27" s="51"/>
      <c r="W27" s="52"/>
      <c r="X27" s="60"/>
      <c r="Y27" s="66"/>
      <c r="Z27" s="51"/>
      <c r="AA27" s="52"/>
      <c r="AB27" s="60"/>
      <c r="AC27" s="66"/>
      <c r="AD27" s="51"/>
      <c r="AE27" s="52"/>
      <c r="AF27" s="60"/>
      <c r="AG27" s="66"/>
      <c r="AH27" s="67"/>
      <c r="AI27" s="51"/>
      <c r="AJ27" s="52"/>
      <c r="AK27" s="60"/>
      <c r="AL27" s="66"/>
      <c r="AM27" s="67"/>
    </row>
    <row r="28" spans="1:39" x14ac:dyDescent="0.25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66"/>
      <c r="V28" s="51"/>
      <c r="W28" s="52"/>
      <c r="X28" s="60"/>
      <c r="Y28" s="66"/>
      <c r="Z28" s="51"/>
      <c r="AA28" s="52"/>
      <c r="AB28" s="60"/>
      <c r="AC28" s="66"/>
      <c r="AD28" s="51"/>
      <c r="AE28" s="52"/>
      <c r="AF28" s="60"/>
      <c r="AG28" s="66"/>
      <c r="AI28" s="51"/>
      <c r="AJ28" s="52"/>
      <c r="AK28" s="60"/>
      <c r="AL28" s="66"/>
    </row>
    <row r="29" spans="1:39" ht="13.8" thickBot="1" x14ac:dyDescent="0.3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66"/>
      <c r="V29" s="51"/>
      <c r="W29" s="52"/>
      <c r="X29" s="60"/>
      <c r="Y29" s="66"/>
      <c r="Z29" s="51"/>
      <c r="AA29" s="52"/>
      <c r="AB29" s="60"/>
      <c r="AC29" s="66"/>
      <c r="AD29" s="51"/>
      <c r="AE29" s="52"/>
      <c r="AF29" s="60"/>
      <c r="AG29" s="66"/>
      <c r="AI29" s="51"/>
      <c r="AJ29" s="52"/>
      <c r="AK29" s="60"/>
      <c r="AL29" s="66"/>
    </row>
    <row r="30" spans="1:39" ht="13.8" thickBot="1" x14ac:dyDescent="0.3">
      <c r="A30" s="5"/>
      <c r="B30" s="159" t="s">
        <v>52</v>
      </c>
      <c r="C30" s="159"/>
      <c r="D30" s="159"/>
      <c r="E30" s="160"/>
      <c r="F30" s="154">
        <v>46187</v>
      </c>
      <c r="G30" s="155"/>
      <c r="H30" s="152">
        <v>46204</v>
      </c>
      <c r="I30" s="153"/>
      <c r="J30" s="152">
        <v>46235</v>
      </c>
      <c r="K30" s="153"/>
      <c r="L30" s="152">
        <v>46266</v>
      </c>
      <c r="M30" s="153"/>
      <c r="N30" s="152">
        <v>46296</v>
      </c>
      <c r="O30" s="153"/>
      <c r="P30" s="152">
        <v>46327</v>
      </c>
      <c r="Q30" s="153"/>
      <c r="R30" s="152">
        <v>46357</v>
      </c>
      <c r="S30" s="153"/>
      <c r="T30" s="5"/>
      <c r="U30" s="66"/>
      <c r="V30" s="51"/>
      <c r="W30" s="52"/>
      <c r="X30" s="60"/>
      <c r="Y30" s="66"/>
      <c r="Z30" s="51"/>
      <c r="AA30" s="52"/>
      <c r="AB30" s="60"/>
      <c r="AC30" s="66"/>
      <c r="AD30" s="51"/>
      <c r="AE30" s="52"/>
      <c r="AF30" s="60"/>
      <c r="AG30" s="66"/>
      <c r="AI30" s="51"/>
      <c r="AJ30" s="52"/>
      <c r="AK30" s="60"/>
      <c r="AL30" s="66"/>
    </row>
    <row r="31" spans="1:39" ht="13.8" thickBot="1" x14ac:dyDescent="0.3">
      <c r="A31" s="5"/>
      <c r="B31" s="11" t="s">
        <v>0</v>
      </c>
      <c r="C31" s="12" t="s">
        <v>1</v>
      </c>
      <c r="D31" s="12" t="s">
        <v>34</v>
      </c>
      <c r="E31" s="28" t="s">
        <v>42</v>
      </c>
      <c r="F31" s="11" t="s">
        <v>36</v>
      </c>
      <c r="G31" s="13" t="s">
        <v>81</v>
      </c>
      <c r="H31" s="29" t="s">
        <v>36</v>
      </c>
      <c r="I31" s="28" t="s">
        <v>81</v>
      </c>
      <c r="J31" s="11" t="s">
        <v>36</v>
      </c>
      <c r="K31" s="13" t="s">
        <v>81</v>
      </c>
      <c r="L31" s="29" t="s">
        <v>36</v>
      </c>
      <c r="M31" s="28" t="s">
        <v>81</v>
      </c>
      <c r="N31" s="11" t="s">
        <v>36</v>
      </c>
      <c r="O31" s="13" t="s">
        <v>81</v>
      </c>
      <c r="P31" s="11" t="s">
        <v>36</v>
      </c>
      <c r="Q31" s="13" t="s">
        <v>81</v>
      </c>
      <c r="R31" s="11" t="s">
        <v>36</v>
      </c>
      <c r="S31" s="13" t="s">
        <v>81</v>
      </c>
      <c r="T31" s="5"/>
      <c r="U31" s="66"/>
      <c r="V31" s="51"/>
      <c r="W31" s="52"/>
      <c r="X31" s="60"/>
      <c r="Y31" s="66"/>
      <c r="Z31" s="51"/>
      <c r="AA31" s="52"/>
      <c r="AB31" s="60"/>
      <c r="AC31" s="66"/>
      <c r="AD31" s="51"/>
      <c r="AE31" s="52"/>
      <c r="AF31" s="60"/>
      <c r="AG31" s="66"/>
      <c r="AI31" s="51"/>
      <c r="AJ31" s="52"/>
      <c r="AK31" s="60"/>
      <c r="AL31" s="66"/>
    </row>
    <row r="32" spans="1:39" ht="13.8" x14ac:dyDescent="0.25">
      <c r="A32" s="5"/>
      <c r="B32" s="134"/>
      <c r="C32" s="47" t="s">
        <v>78</v>
      </c>
      <c r="D32" s="48"/>
      <c r="E32" s="57">
        <v>0</v>
      </c>
      <c r="F32" s="65" cm="1">
        <f t="array" ref="F32">SUMPRODUCT(
   ('2026_VTR (nicht ändern)'!$A$2:$A$378 &gt;= MAX($F$30, $F$2)) *
   ('2026_VTR (nicht ändern)'!$A$2:$A$378 &lt;= EOMONTH($F$30,0)) *
   INDEX('2026_VTR (nicht ändern)'!$E$2:$S$378, 0, MATCH($C32, '2026_VTR (nicht ändern)'!$E$1:$S$1, 0))
)</f>
        <v>0</v>
      </c>
      <c r="G32" s="58">
        <f>F32*$E32</f>
        <v>0</v>
      </c>
      <c r="H32" s="65" cm="1">
        <f t="array" ref="H32">SUMPRODUCT(
   ('2026_VTR (nicht ändern)'!$A$2:$A$378&gt;=MAX(DATE(YEAR($H$30),MONTH($H$30),1),$F$2)) *
   ('2026_VTR (nicht ändern)'!$A$2:$A$378&lt;=EOMONTH($H$30,0)) *
   INDEX('2026_VTR (nicht ändern)'!$E$2:$S$378,0,MATCH($C32,'2026_VTR (nicht ändern)'!$E$1:$S$1,0))
)</f>
        <v>0</v>
      </c>
      <c r="I32" s="58">
        <f>H32*$E32</f>
        <v>0</v>
      </c>
      <c r="J32" s="65" cm="1">
        <f t="array" ref="J32">SUMPRODUCT(
   ('2026_VTR (nicht ändern)'!$A$2:$A$378&gt;=MAX(DATE(YEAR($J$30),MONTH($J$30),1),$F$2)) *
   ('2026_VTR (nicht ändern)'!$A$2:$A$378&lt;=EOMONTH($J$30,0)) *
   INDEX('2026_VTR (nicht ändern)'!$E$2:$S$378,0,MATCH($C32,'2026_VTR (nicht ändern)'!$E$1:$S$1,0))
)</f>
        <v>0</v>
      </c>
      <c r="K32" s="58">
        <f>J32*$E32</f>
        <v>0</v>
      </c>
      <c r="L32" s="65" cm="1">
        <f t="array" ref="L32">SUMPRODUCT(
   ('2026_VTR (nicht ändern)'!$A$2:$A$378&gt;=MAX(DATE(YEAR($L$30),MONTH($L$30),1),$F$2)) *
   ('2026_VTR (nicht ändern)'!$A$2:$A$378&lt;=EOMONTH($L$30,0)) *
   INDEX('2026_VTR (nicht ändern)'!$E$2:$S$378,0,MATCH($C32,'2026_VTR (nicht ändern)'!$E$1:$S$1,0))
)</f>
        <v>0</v>
      </c>
      <c r="M32" s="58">
        <f>L32*$E32</f>
        <v>0</v>
      </c>
      <c r="N32" s="65" cm="1">
        <f t="array" ref="N32">SUMPRODUCT(
   ('2026_VTR (nicht ändern)'!$A$2:$A$378&gt;=MAX(DATE(YEAR($N$30),MONTH($N$30),1),$F$2)) *
   ('2026_VTR (nicht ändern)'!$A$2:$A$378&lt;=EOMONTH($N$30,0)) *
   INDEX('2026_VTR (nicht ändern)'!$E$2:$S$378,0,MATCH($C32,'2026_VTR (nicht ändern)'!$E$1:$S$1,0))
)</f>
        <v>0</v>
      </c>
      <c r="O32" s="58">
        <f>N32*$E32</f>
        <v>0</v>
      </c>
      <c r="P32" s="65" cm="1">
        <f t="array" ref="P32">SUMPRODUCT(
   ('2026_VTR (nicht ändern)'!$A$2:$A$378&gt;=MAX(DATE(YEAR($P$30),MONTH($P$30),1),$F$2)) *
   ('2026_VTR (nicht ändern)'!$A$2:$A$378&lt;=EOMONTH($P$30,0)) *
   INDEX('2026_VTR (nicht ändern)'!$E$2:$S$378,0,MATCH($C32,'2026_VTR (nicht ändern)'!$E$1:$S$1,0))
)</f>
        <v>0</v>
      </c>
      <c r="Q32" s="58">
        <f>P32*$E32</f>
        <v>0</v>
      </c>
      <c r="R32" s="65" cm="1">
        <f t="array" ref="R32">SUMPRODUCT(
   ('2026_VTR (nicht ändern)'!$A$2:$A$378 &gt;= MAX(DATE(YEAR($R$30),MONTH($R$30),1), $F$2)) *
   ('2026_VTR (nicht ändern)'!$A$2:$A$378 &lt; MIN(EOMONTH($R$30,0)+1, '2026_VTR (nicht ändern)'!$X$53)) *
   INDEX('2026_VTR (nicht ändern)'!$E$2:$S$378, 0, MATCH($C32, '2026_VTR (nicht ändern)'!$E$1:$S$1, 0))
)</f>
        <v>0</v>
      </c>
      <c r="S32" s="58">
        <f>R32*$E32</f>
        <v>0</v>
      </c>
      <c r="T32" s="5"/>
      <c r="U32" s="66"/>
      <c r="V32" s="51"/>
      <c r="W32" s="52"/>
      <c r="X32" s="60"/>
      <c r="Y32" s="66"/>
      <c r="Z32" s="51"/>
      <c r="AA32" s="52"/>
      <c r="AB32" s="60"/>
      <c r="AC32" s="66"/>
      <c r="AD32" s="51"/>
      <c r="AE32" s="52"/>
      <c r="AF32" s="60"/>
      <c r="AG32" s="66"/>
      <c r="AI32" s="51"/>
      <c r="AJ32" s="52"/>
      <c r="AK32" s="60"/>
      <c r="AL32" s="66"/>
    </row>
    <row r="33" spans="1:38" ht="13.8" x14ac:dyDescent="0.25">
      <c r="B33" s="134"/>
      <c r="C33" s="47" t="s">
        <v>78</v>
      </c>
      <c r="D33" s="48"/>
      <c r="E33" s="57">
        <v>0</v>
      </c>
      <c r="F33" s="65" cm="1">
        <f t="array" ref="F33">SUMPRODUCT(
   ('2026_VTR (nicht ändern)'!$A$2:$A$378 &gt;= MAX($F$30, $F$2)) *
   ('2026_VTR (nicht ändern)'!$A$2:$A$378 &lt;= EOMONTH($F$30,0)) *
   INDEX('2026_VTR (nicht ändern)'!$E$2:$S$378, 0, MATCH($C33, '2026_VTR (nicht ändern)'!$E$1:$S$1, 0))
)</f>
        <v>0</v>
      </c>
      <c r="G33" s="58">
        <f t="shared" ref="G33:G50" si="7">F33*$E33</f>
        <v>0</v>
      </c>
      <c r="H33" s="65" cm="1">
        <f t="array" ref="H33">SUMPRODUCT(
   ('2026_VTR (nicht ändern)'!$A$2:$A$378&gt;=MAX(DATE(YEAR($H$30),MONTH($H$30),1),$F$2)) *
   ('2026_VTR (nicht ändern)'!$A$2:$A$378&lt;=EOMONTH($H$30,0)) *
   INDEX('2026_VTR (nicht ändern)'!$E$2:$S$378,0,MATCH($C33,'2026_VTR (nicht ändern)'!$E$1:$S$1,0))
)</f>
        <v>0</v>
      </c>
      <c r="I33" s="58">
        <f t="shared" ref="I33:I50" si="8">H33*$E33</f>
        <v>0</v>
      </c>
      <c r="J33" s="65" cm="1">
        <f t="array" ref="J33">SUMPRODUCT(
   ('2026_VTR (nicht ändern)'!$A$2:$A$378&gt;=MAX(DATE(YEAR($J$30),MONTH($J$30),1),$F$2)) *
   ('2026_VTR (nicht ändern)'!$A$2:$A$378&lt;=EOMONTH($J$30,0)) *
   INDEX('2026_VTR (nicht ändern)'!$E$2:$S$378,0,MATCH($C33,'2026_VTR (nicht ändern)'!$E$1:$S$1,0))
)</f>
        <v>0</v>
      </c>
      <c r="K33" s="58">
        <f t="shared" ref="K33:K50" si="9">J33*$E33</f>
        <v>0</v>
      </c>
      <c r="L33" s="65" cm="1">
        <f t="array" ref="L33">SUMPRODUCT(
   ('2026_VTR (nicht ändern)'!$A$2:$A$378&gt;=MAX(DATE(YEAR($L$30),MONTH($L$30),1),$F$2)) *
   ('2026_VTR (nicht ändern)'!$A$2:$A$378&lt;=EOMONTH($L$30,0)) *
   INDEX('2026_VTR (nicht ändern)'!$E$2:$S$378,0,MATCH($C33,'2026_VTR (nicht ändern)'!$E$1:$S$1,0))
)</f>
        <v>0</v>
      </c>
      <c r="M33" s="58">
        <f t="shared" ref="M33:M50" si="10">L33*$E33</f>
        <v>0</v>
      </c>
      <c r="N33" s="65" cm="1">
        <f t="array" ref="N33">SUMPRODUCT(
   ('2026_VTR (nicht ändern)'!$A$2:$A$378&gt;=MAX(DATE(YEAR($N$30),MONTH($N$30),1),$F$2)) *
   ('2026_VTR (nicht ändern)'!$A$2:$A$378&lt;=EOMONTH($N$30,0)) *
   INDEX('2026_VTR (nicht ändern)'!$E$2:$S$378,0,MATCH($C33,'2026_VTR (nicht ändern)'!$E$1:$S$1,0))
)</f>
        <v>0</v>
      </c>
      <c r="O33" s="58">
        <f t="shared" ref="O33:O50" si="11">N33*$E33</f>
        <v>0</v>
      </c>
      <c r="P33" s="65" cm="1">
        <f t="array" ref="P33">SUMPRODUCT(
   ('2026_VTR (nicht ändern)'!$A$2:$A$378&gt;=MAX(DATE(YEAR($P$30),MONTH($P$30),1),$F$2)) *
   ('2026_VTR (nicht ändern)'!$A$2:$A$378&lt;=EOMONTH($P$30,0)) *
   INDEX('2026_VTR (nicht ändern)'!$E$2:$S$378,0,MATCH($C33,'2026_VTR (nicht ändern)'!$E$1:$S$1,0))
)</f>
        <v>0</v>
      </c>
      <c r="Q33" s="58">
        <f t="shared" ref="Q33:Q50" si="12">P33*$E33</f>
        <v>0</v>
      </c>
      <c r="R33" s="65" cm="1">
        <f t="array" ref="R33">SUMPRODUCT(
   ('2026_VTR (nicht ändern)'!$A$2:$A$378 &gt;= MAX(DATE(YEAR($R$30),MONTH($R$30),1), $F$2)) *
   ('2026_VTR (nicht ändern)'!$A$2:$A$378 &lt; MIN(EOMONTH($R$30,0)+1, '2026_VTR (nicht ändern)'!$X$53)) *
   INDEX('2026_VTR (nicht ändern)'!$E$2:$S$378, 0, MATCH($C33, '2026_VTR (nicht ändern)'!$E$1:$S$1, 0))
)</f>
        <v>0</v>
      </c>
      <c r="S33" s="58">
        <f t="shared" ref="S33:S50" si="13">R33*$E33</f>
        <v>0</v>
      </c>
      <c r="T33" s="5"/>
      <c r="U33" s="66"/>
      <c r="V33" s="51"/>
      <c r="W33" s="52"/>
      <c r="X33" s="60"/>
      <c r="Y33" s="66"/>
      <c r="Z33" s="51"/>
      <c r="AA33" s="52"/>
      <c r="AB33" s="60"/>
      <c r="AC33" s="66"/>
      <c r="AD33" s="51"/>
      <c r="AE33" s="52"/>
      <c r="AF33" s="60"/>
      <c r="AG33" s="66"/>
      <c r="AI33" s="51"/>
      <c r="AJ33" s="52"/>
      <c r="AK33" s="60"/>
      <c r="AL33" s="66"/>
    </row>
    <row r="34" spans="1:38" ht="13.8" x14ac:dyDescent="0.25">
      <c r="A34" s="5"/>
      <c r="B34" s="134"/>
      <c r="C34" s="47" t="s">
        <v>78</v>
      </c>
      <c r="D34" s="48"/>
      <c r="E34" s="57">
        <v>0</v>
      </c>
      <c r="F34" s="65" cm="1">
        <f t="array" ref="F34">SUMPRODUCT(
   ('2026_VTR (nicht ändern)'!$A$2:$A$378 &gt;= MAX($F$30, $F$2)) *
   ('2026_VTR (nicht ändern)'!$A$2:$A$378 &lt;= EOMONTH($F$30,0)) *
   INDEX('2026_VTR (nicht ändern)'!$E$2:$S$378, 0, MATCH($C34, '2026_VTR (nicht ändern)'!$E$1:$S$1, 0))
)</f>
        <v>0</v>
      </c>
      <c r="G34" s="58">
        <f t="shared" si="7"/>
        <v>0</v>
      </c>
      <c r="H34" s="65" cm="1">
        <f t="array" ref="H34">SUMPRODUCT(
   ('2026_VTR (nicht ändern)'!$A$2:$A$378&gt;=MAX(DATE(YEAR($H$30),MONTH($H$30),1),$F$2)) *
   ('2026_VTR (nicht ändern)'!$A$2:$A$378&lt;=EOMONTH($H$30,0)) *
   INDEX('2026_VTR (nicht ändern)'!$E$2:$S$378,0,MATCH($C34,'2026_VTR (nicht ändern)'!$E$1:$S$1,0))
)</f>
        <v>0</v>
      </c>
      <c r="I34" s="58">
        <f t="shared" si="8"/>
        <v>0</v>
      </c>
      <c r="J34" s="65" cm="1">
        <f t="array" ref="J34">SUMPRODUCT(
   ('2026_VTR (nicht ändern)'!$A$2:$A$378&gt;=MAX(DATE(YEAR($J$30),MONTH($J$30),1),$F$2)) *
   ('2026_VTR (nicht ändern)'!$A$2:$A$378&lt;=EOMONTH($J$30,0)) *
   INDEX('2026_VTR (nicht ändern)'!$E$2:$S$378,0,MATCH($C34,'2026_VTR (nicht ändern)'!$E$1:$S$1,0))
)</f>
        <v>0</v>
      </c>
      <c r="K34" s="58">
        <f t="shared" si="9"/>
        <v>0</v>
      </c>
      <c r="L34" s="65" cm="1">
        <f t="array" ref="L34">SUMPRODUCT(
   ('2026_VTR (nicht ändern)'!$A$2:$A$378&gt;=MAX(DATE(YEAR($L$30),MONTH($L$30),1),$F$2)) *
   ('2026_VTR (nicht ändern)'!$A$2:$A$378&lt;=EOMONTH($L$30,0)) *
   INDEX('2026_VTR (nicht ändern)'!$E$2:$S$378,0,MATCH($C34,'2026_VTR (nicht ändern)'!$E$1:$S$1,0))
)</f>
        <v>0</v>
      </c>
      <c r="M34" s="58">
        <f t="shared" si="10"/>
        <v>0</v>
      </c>
      <c r="N34" s="65" cm="1">
        <f t="array" ref="N34">SUMPRODUCT(
   ('2026_VTR (nicht ändern)'!$A$2:$A$378&gt;=MAX(DATE(YEAR($N$30),MONTH($N$30),1),$F$2)) *
   ('2026_VTR (nicht ändern)'!$A$2:$A$378&lt;=EOMONTH($N$30,0)) *
   INDEX('2026_VTR (nicht ändern)'!$E$2:$S$378,0,MATCH($C34,'2026_VTR (nicht ändern)'!$E$1:$S$1,0))
)</f>
        <v>0</v>
      </c>
      <c r="O34" s="58">
        <f t="shared" si="11"/>
        <v>0</v>
      </c>
      <c r="P34" s="65" cm="1">
        <f t="array" ref="P34">SUMPRODUCT(
   ('2026_VTR (nicht ändern)'!$A$2:$A$378&gt;=MAX(DATE(YEAR($P$30),MONTH($P$30),1),$F$2)) *
   ('2026_VTR (nicht ändern)'!$A$2:$A$378&lt;=EOMONTH($P$30,0)) *
   INDEX('2026_VTR (nicht ändern)'!$E$2:$S$378,0,MATCH($C34,'2026_VTR (nicht ändern)'!$E$1:$S$1,0))
)</f>
        <v>0</v>
      </c>
      <c r="Q34" s="58">
        <f t="shared" si="12"/>
        <v>0</v>
      </c>
      <c r="R34" s="65" cm="1">
        <f t="array" ref="R34">SUMPRODUCT(
   ('2026_VTR (nicht ändern)'!$A$2:$A$378 &gt;= MAX(DATE(YEAR($R$30),MONTH($R$30),1), $F$2)) *
   ('2026_VTR (nicht ändern)'!$A$2:$A$378 &lt; MIN(EOMONTH($R$30,0)+1, '2026_VTR (nicht ändern)'!$X$53)) *
   INDEX('2026_VTR (nicht ändern)'!$E$2:$S$378, 0, MATCH($C34, '2026_VTR (nicht ändern)'!$E$1:$S$1, 0))
)</f>
        <v>0</v>
      </c>
      <c r="S34" s="58">
        <f t="shared" si="13"/>
        <v>0</v>
      </c>
      <c r="T34" s="5"/>
      <c r="U34" s="66"/>
      <c r="V34" s="51"/>
      <c r="W34" s="52"/>
      <c r="X34" s="60"/>
      <c r="Y34" s="66"/>
      <c r="Z34" s="51"/>
      <c r="AA34" s="52"/>
      <c r="AB34" s="60"/>
      <c r="AC34" s="66"/>
      <c r="AD34" s="51"/>
      <c r="AE34" s="52"/>
      <c r="AF34" s="60"/>
      <c r="AG34" s="66"/>
      <c r="AI34" s="51"/>
      <c r="AJ34" s="52"/>
      <c r="AK34" s="60"/>
      <c r="AL34" s="66"/>
    </row>
    <row r="35" spans="1:38" ht="13.8" x14ac:dyDescent="0.25">
      <c r="A35" s="5"/>
      <c r="B35" s="134"/>
      <c r="C35" s="47" t="s">
        <v>78</v>
      </c>
      <c r="D35" s="48"/>
      <c r="E35" s="57">
        <v>0</v>
      </c>
      <c r="F35" s="65" cm="1">
        <f t="array" ref="F35">SUMPRODUCT(
   ('2026_VTR (nicht ändern)'!$A$2:$A$378 &gt;= MAX($F$30, $F$2)) *
   ('2026_VTR (nicht ändern)'!$A$2:$A$378 &lt;= EOMONTH($F$30,0)) *
   INDEX('2026_VTR (nicht ändern)'!$E$2:$S$378, 0, MATCH($C35, '2026_VTR (nicht ändern)'!$E$1:$S$1, 0))
)</f>
        <v>0</v>
      </c>
      <c r="G35" s="58">
        <f t="shared" si="7"/>
        <v>0</v>
      </c>
      <c r="H35" s="65" cm="1">
        <f t="array" ref="H35">SUMPRODUCT(
   ('2026_VTR (nicht ändern)'!$A$2:$A$378&gt;=MAX(DATE(YEAR($H$30),MONTH($H$30),1),$F$2)) *
   ('2026_VTR (nicht ändern)'!$A$2:$A$378&lt;=EOMONTH($H$30,0)) *
   INDEX('2026_VTR (nicht ändern)'!$E$2:$S$378,0,MATCH($C35,'2026_VTR (nicht ändern)'!$E$1:$S$1,0))
)</f>
        <v>0</v>
      </c>
      <c r="I35" s="58">
        <f t="shared" si="8"/>
        <v>0</v>
      </c>
      <c r="J35" s="65" cm="1">
        <f t="array" ref="J35">SUMPRODUCT(
   ('2026_VTR (nicht ändern)'!$A$2:$A$378&gt;=MAX(DATE(YEAR($J$30),MONTH($J$30),1),$F$2)) *
   ('2026_VTR (nicht ändern)'!$A$2:$A$378&lt;=EOMONTH($J$30,0)) *
   INDEX('2026_VTR (nicht ändern)'!$E$2:$S$378,0,MATCH($C35,'2026_VTR (nicht ändern)'!$E$1:$S$1,0))
)</f>
        <v>0</v>
      </c>
      <c r="K35" s="58">
        <f t="shared" si="9"/>
        <v>0</v>
      </c>
      <c r="L35" s="65" cm="1">
        <f t="array" ref="L35">SUMPRODUCT(
   ('2026_VTR (nicht ändern)'!$A$2:$A$378&gt;=MAX(DATE(YEAR($L$30),MONTH($L$30),1),$F$2)) *
   ('2026_VTR (nicht ändern)'!$A$2:$A$378&lt;=EOMONTH($L$30,0)) *
   INDEX('2026_VTR (nicht ändern)'!$E$2:$S$378,0,MATCH($C35,'2026_VTR (nicht ändern)'!$E$1:$S$1,0))
)</f>
        <v>0</v>
      </c>
      <c r="M35" s="58">
        <f t="shared" si="10"/>
        <v>0</v>
      </c>
      <c r="N35" s="65" cm="1">
        <f t="array" ref="N35">SUMPRODUCT(
   ('2026_VTR (nicht ändern)'!$A$2:$A$378&gt;=MAX(DATE(YEAR($N$30),MONTH($N$30),1),$F$2)) *
   ('2026_VTR (nicht ändern)'!$A$2:$A$378&lt;=EOMONTH($N$30,0)) *
   INDEX('2026_VTR (nicht ändern)'!$E$2:$S$378,0,MATCH($C35,'2026_VTR (nicht ändern)'!$E$1:$S$1,0))
)</f>
        <v>0</v>
      </c>
      <c r="O35" s="58">
        <f t="shared" si="11"/>
        <v>0</v>
      </c>
      <c r="P35" s="65" cm="1">
        <f t="array" ref="P35">SUMPRODUCT(
   ('2026_VTR (nicht ändern)'!$A$2:$A$378&gt;=MAX(DATE(YEAR($P$30),MONTH($P$30),1),$F$2)) *
   ('2026_VTR (nicht ändern)'!$A$2:$A$378&lt;=EOMONTH($P$30,0)) *
   INDEX('2026_VTR (nicht ändern)'!$E$2:$S$378,0,MATCH($C35,'2026_VTR (nicht ändern)'!$E$1:$S$1,0))
)</f>
        <v>0</v>
      </c>
      <c r="Q35" s="58">
        <f t="shared" si="12"/>
        <v>0</v>
      </c>
      <c r="R35" s="65" cm="1">
        <f t="array" ref="R35">SUMPRODUCT(
   ('2026_VTR (nicht ändern)'!$A$2:$A$378 &gt;= MAX(DATE(YEAR($R$30),MONTH($R$30),1), $F$2)) *
   ('2026_VTR (nicht ändern)'!$A$2:$A$378 &lt; MIN(EOMONTH($R$30,0)+1, '2026_VTR (nicht ändern)'!$X$53)) *
   INDEX('2026_VTR (nicht ändern)'!$E$2:$S$378, 0, MATCH($C35, '2026_VTR (nicht ändern)'!$E$1:$S$1, 0))
)</f>
        <v>0</v>
      </c>
      <c r="S35" s="58">
        <f t="shared" si="13"/>
        <v>0</v>
      </c>
      <c r="T35" s="5"/>
      <c r="U35" s="66"/>
      <c r="V35" s="51"/>
      <c r="W35" s="52"/>
      <c r="X35" s="60"/>
      <c r="Y35" s="66"/>
      <c r="Z35" s="51"/>
      <c r="AA35" s="52"/>
      <c r="AB35" s="60"/>
      <c r="AC35" s="66"/>
      <c r="AD35" s="51"/>
      <c r="AE35" s="52"/>
      <c r="AF35" s="60"/>
      <c r="AG35" s="66"/>
      <c r="AI35" s="51"/>
      <c r="AJ35" s="52"/>
      <c r="AK35" s="60"/>
      <c r="AL35" s="66"/>
    </row>
    <row r="36" spans="1:38" ht="13.8" x14ac:dyDescent="0.25">
      <c r="A36" s="5"/>
      <c r="B36" s="134"/>
      <c r="C36" s="47" t="s">
        <v>78</v>
      </c>
      <c r="D36" s="48"/>
      <c r="E36" s="57">
        <v>0</v>
      </c>
      <c r="F36" s="65" cm="1">
        <f t="array" ref="F36">SUMPRODUCT(
   ('2026_VTR (nicht ändern)'!$A$2:$A$378 &gt;= MAX($F$30, $F$2)) *
   ('2026_VTR (nicht ändern)'!$A$2:$A$378 &lt;= EOMONTH($F$30,0)) *
   INDEX('2026_VTR (nicht ändern)'!$E$2:$S$378, 0, MATCH($C36, '2026_VTR (nicht ändern)'!$E$1:$S$1, 0))
)</f>
        <v>0</v>
      </c>
      <c r="G36" s="58">
        <f t="shared" si="7"/>
        <v>0</v>
      </c>
      <c r="H36" s="65" cm="1">
        <f t="array" ref="H36">SUMPRODUCT(
   ('2026_VTR (nicht ändern)'!$A$2:$A$378&gt;=MAX(DATE(YEAR($H$30),MONTH($H$30),1),$F$2)) *
   ('2026_VTR (nicht ändern)'!$A$2:$A$378&lt;=EOMONTH($H$30,0)) *
   INDEX('2026_VTR (nicht ändern)'!$E$2:$S$378,0,MATCH($C36,'2026_VTR (nicht ändern)'!$E$1:$S$1,0))
)</f>
        <v>0</v>
      </c>
      <c r="I36" s="58">
        <f t="shared" si="8"/>
        <v>0</v>
      </c>
      <c r="J36" s="65" cm="1">
        <f t="array" ref="J36">SUMPRODUCT(
   ('2026_VTR (nicht ändern)'!$A$2:$A$378&gt;=MAX(DATE(YEAR($J$30),MONTH($J$30),1),$F$2)) *
   ('2026_VTR (nicht ändern)'!$A$2:$A$378&lt;=EOMONTH($J$30,0)) *
   INDEX('2026_VTR (nicht ändern)'!$E$2:$S$378,0,MATCH($C36,'2026_VTR (nicht ändern)'!$E$1:$S$1,0))
)</f>
        <v>0</v>
      </c>
      <c r="K36" s="58">
        <f t="shared" si="9"/>
        <v>0</v>
      </c>
      <c r="L36" s="65" cm="1">
        <f t="array" ref="L36">SUMPRODUCT(
   ('2026_VTR (nicht ändern)'!$A$2:$A$378&gt;=MAX(DATE(YEAR($L$30),MONTH($L$30),1),$F$2)) *
   ('2026_VTR (nicht ändern)'!$A$2:$A$378&lt;=EOMONTH($L$30,0)) *
   INDEX('2026_VTR (nicht ändern)'!$E$2:$S$378,0,MATCH($C36,'2026_VTR (nicht ändern)'!$E$1:$S$1,0))
)</f>
        <v>0</v>
      </c>
      <c r="M36" s="58">
        <f t="shared" si="10"/>
        <v>0</v>
      </c>
      <c r="N36" s="65" cm="1">
        <f t="array" ref="N36">SUMPRODUCT(
   ('2026_VTR (nicht ändern)'!$A$2:$A$378&gt;=MAX(DATE(YEAR($N$30),MONTH($N$30),1),$F$2)) *
   ('2026_VTR (nicht ändern)'!$A$2:$A$378&lt;=EOMONTH($N$30,0)) *
   INDEX('2026_VTR (nicht ändern)'!$E$2:$S$378,0,MATCH($C36,'2026_VTR (nicht ändern)'!$E$1:$S$1,0))
)</f>
        <v>0</v>
      </c>
      <c r="O36" s="58">
        <f t="shared" si="11"/>
        <v>0</v>
      </c>
      <c r="P36" s="65" cm="1">
        <f t="array" ref="P36">SUMPRODUCT(
   ('2026_VTR (nicht ändern)'!$A$2:$A$378&gt;=MAX(DATE(YEAR($P$30),MONTH($P$30),1),$F$2)) *
   ('2026_VTR (nicht ändern)'!$A$2:$A$378&lt;=EOMONTH($P$30,0)) *
   INDEX('2026_VTR (nicht ändern)'!$E$2:$S$378,0,MATCH($C36,'2026_VTR (nicht ändern)'!$E$1:$S$1,0))
)</f>
        <v>0</v>
      </c>
      <c r="Q36" s="58">
        <f t="shared" si="12"/>
        <v>0</v>
      </c>
      <c r="R36" s="65" cm="1">
        <f t="array" ref="R36">SUMPRODUCT(
   ('2026_VTR (nicht ändern)'!$A$2:$A$378 &gt;= MAX(DATE(YEAR($R$30),MONTH($R$30),1), $F$2)) *
   ('2026_VTR (nicht ändern)'!$A$2:$A$378 &lt; MIN(EOMONTH($R$30,0)+1, '2026_VTR (nicht ändern)'!$X$53)) *
   INDEX('2026_VTR (nicht ändern)'!$E$2:$S$378, 0, MATCH($C36, '2026_VTR (nicht ändern)'!$E$1:$S$1, 0))
)</f>
        <v>0</v>
      </c>
      <c r="S36" s="58">
        <f t="shared" si="13"/>
        <v>0</v>
      </c>
      <c r="T36" s="5"/>
      <c r="U36" s="66"/>
      <c r="V36" s="51"/>
      <c r="W36" s="52"/>
      <c r="X36" s="60"/>
      <c r="Y36" s="66"/>
      <c r="Z36" s="51"/>
      <c r="AA36" s="52"/>
      <c r="AB36" s="60"/>
      <c r="AC36" s="66"/>
      <c r="AD36" s="51"/>
      <c r="AE36" s="52"/>
      <c r="AF36" s="60"/>
      <c r="AG36" s="66"/>
      <c r="AI36" s="51"/>
      <c r="AJ36" s="52"/>
      <c r="AK36" s="60"/>
      <c r="AL36" s="66"/>
    </row>
    <row r="37" spans="1:38" ht="13.8" x14ac:dyDescent="0.25">
      <c r="A37" s="5"/>
      <c r="B37" s="134"/>
      <c r="C37" s="47" t="s">
        <v>78</v>
      </c>
      <c r="D37" s="48"/>
      <c r="E37" s="57">
        <v>0</v>
      </c>
      <c r="F37" s="65" cm="1">
        <f t="array" ref="F37">SUMPRODUCT(
   ('2026_VTR (nicht ändern)'!$A$2:$A$378 &gt;= MAX($F$30, $F$2)) *
   ('2026_VTR (nicht ändern)'!$A$2:$A$378 &lt;= EOMONTH($F$30,0)) *
   INDEX('2026_VTR (nicht ändern)'!$E$2:$S$378, 0, MATCH($C37, '2026_VTR (nicht ändern)'!$E$1:$S$1, 0))
)</f>
        <v>0</v>
      </c>
      <c r="G37" s="58">
        <f t="shared" si="7"/>
        <v>0</v>
      </c>
      <c r="H37" s="65" cm="1">
        <f t="array" ref="H37">SUMPRODUCT(
   ('2026_VTR (nicht ändern)'!$A$2:$A$378&gt;=MAX(DATE(YEAR($H$30),MONTH($H$30),1),$F$2)) *
   ('2026_VTR (nicht ändern)'!$A$2:$A$378&lt;=EOMONTH($H$30,0)) *
   INDEX('2026_VTR (nicht ändern)'!$E$2:$S$378,0,MATCH($C37,'2026_VTR (nicht ändern)'!$E$1:$S$1,0))
)</f>
        <v>0</v>
      </c>
      <c r="I37" s="58">
        <f t="shared" si="8"/>
        <v>0</v>
      </c>
      <c r="J37" s="65" cm="1">
        <f t="array" ref="J37">SUMPRODUCT(
   ('2026_VTR (nicht ändern)'!$A$2:$A$378&gt;=MAX(DATE(YEAR($J$30),MONTH($J$30),1),$F$2)) *
   ('2026_VTR (nicht ändern)'!$A$2:$A$378&lt;=EOMONTH($J$30,0)) *
   INDEX('2026_VTR (nicht ändern)'!$E$2:$S$378,0,MATCH($C37,'2026_VTR (nicht ändern)'!$E$1:$S$1,0))
)</f>
        <v>0</v>
      </c>
      <c r="K37" s="58">
        <f t="shared" si="9"/>
        <v>0</v>
      </c>
      <c r="L37" s="65" cm="1">
        <f t="array" ref="L37">SUMPRODUCT(
   ('2026_VTR (nicht ändern)'!$A$2:$A$378&gt;=MAX(DATE(YEAR($L$30),MONTH($L$30),1),$F$2)) *
   ('2026_VTR (nicht ändern)'!$A$2:$A$378&lt;=EOMONTH($L$30,0)) *
   INDEX('2026_VTR (nicht ändern)'!$E$2:$S$378,0,MATCH($C37,'2026_VTR (nicht ändern)'!$E$1:$S$1,0))
)</f>
        <v>0</v>
      </c>
      <c r="M37" s="58">
        <f t="shared" si="10"/>
        <v>0</v>
      </c>
      <c r="N37" s="65" cm="1">
        <f t="array" ref="N37">SUMPRODUCT(
   ('2026_VTR (nicht ändern)'!$A$2:$A$378&gt;=MAX(DATE(YEAR($N$30),MONTH($N$30),1),$F$2)) *
   ('2026_VTR (nicht ändern)'!$A$2:$A$378&lt;=EOMONTH($N$30,0)) *
   INDEX('2026_VTR (nicht ändern)'!$E$2:$S$378,0,MATCH($C37,'2026_VTR (nicht ändern)'!$E$1:$S$1,0))
)</f>
        <v>0</v>
      </c>
      <c r="O37" s="58">
        <f t="shared" si="11"/>
        <v>0</v>
      </c>
      <c r="P37" s="65" cm="1">
        <f t="array" ref="P37">SUMPRODUCT(
   ('2026_VTR (nicht ändern)'!$A$2:$A$378&gt;=MAX(DATE(YEAR($P$30),MONTH($P$30),1),$F$2)) *
   ('2026_VTR (nicht ändern)'!$A$2:$A$378&lt;=EOMONTH($P$30,0)) *
   INDEX('2026_VTR (nicht ändern)'!$E$2:$S$378,0,MATCH($C37,'2026_VTR (nicht ändern)'!$E$1:$S$1,0))
)</f>
        <v>0</v>
      </c>
      <c r="Q37" s="58">
        <f t="shared" si="12"/>
        <v>0</v>
      </c>
      <c r="R37" s="65" cm="1">
        <f t="array" ref="R37">SUMPRODUCT(
   ('2026_VTR (nicht ändern)'!$A$2:$A$378 &gt;= MAX(DATE(YEAR($R$30),MONTH($R$30),1), $F$2)) *
   ('2026_VTR (nicht ändern)'!$A$2:$A$378 &lt; MIN(EOMONTH($R$30,0)+1, '2026_VTR (nicht ändern)'!$X$53)) *
   INDEX('2026_VTR (nicht ändern)'!$E$2:$S$378, 0, MATCH($C37, '2026_VTR (nicht ändern)'!$E$1:$S$1, 0))
)</f>
        <v>0</v>
      </c>
      <c r="S37" s="58">
        <f t="shared" si="13"/>
        <v>0</v>
      </c>
      <c r="T37" s="5"/>
      <c r="U37" s="66"/>
      <c r="V37" s="51"/>
      <c r="W37" s="52"/>
      <c r="X37" s="60"/>
      <c r="Y37" s="66"/>
      <c r="Z37" s="51"/>
      <c r="AA37" s="52"/>
      <c r="AB37" s="60"/>
      <c r="AC37" s="66"/>
      <c r="AD37" s="51"/>
      <c r="AE37" s="52"/>
      <c r="AF37" s="60"/>
      <c r="AG37" s="66"/>
      <c r="AI37" s="51"/>
      <c r="AJ37" s="52"/>
      <c r="AK37" s="60"/>
      <c r="AL37" s="66"/>
    </row>
    <row r="38" spans="1:38" ht="13.8" x14ac:dyDescent="0.25">
      <c r="A38" s="5"/>
      <c r="B38" s="134"/>
      <c r="C38" s="47" t="s">
        <v>78</v>
      </c>
      <c r="D38" s="48"/>
      <c r="E38" s="57">
        <v>0</v>
      </c>
      <c r="F38" s="65" cm="1">
        <f t="array" ref="F38">SUMPRODUCT(
   ('2026_VTR (nicht ändern)'!$A$2:$A$378 &gt;= MAX($F$30, $F$2)) *
   ('2026_VTR (nicht ändern)'!$A$2:$A$378 &lt;= EOMONTH($F$30,0)) *
   INDEX('2026_VTR (nicht ändern)'!$E$2:$S$378, 0, MATCH($C38, '2026_VTR (nicht ändern)'!$E$1:$S$1, 0))
)</f>
        <v>0</v>
      </c>
      <c r="G38" s="58">
        <f t="shared" si="7"/>
        <v>0</v>
      </c>
      <c r="H38" s="65" cm="1">
        <f t="array" ref="H38">SUMPRODUCT(
   ('2026_VTR (nicht ändern)'!$A$2:$A$378&gt;=MAX(DATE(YEAR($H$30),MONTH($H$30),1),$F$2)) *
   ('2026_VTR (nicht ändern)'!$A$2:$A$378&lt;=EOMONTH($H$30,0)) *
   INDEX('2026_VTR (nicht ändern)'!$E$2:$S$378,0,MATCH($C38,'2026_VTR (nicht ändern)'!$E$1:$S$1,0))
)</f>
        <v>0</v>
      </c>
      <c r="I38" s="58">
        <f t="shared" si="8"/>
        <v>0</v>
      </c>
      <c r="J38" s="65" cm="1">
        <f t="array" ref="J38">SUMPRODUCT(
   ('2026_VTR (nicht ändern)'!$A$2:$A$378&gt;=MAX(DATE(YEAR($J$30),MONTH($J$30),1),$F$2)) *
   ('2026_VTR (nicht ändern)'!$A$2:$A$378&lt;=EOMONTH($J$30,0)) *
   INDEX('2026_VTR (nicht ändern)'!$E$2:$S$378,0,MATCH($C38,'2026_VTR (nicht ändern)'!$E$1:$S$1,0))
)</f>
        <v>0</v>
      </c>
      <c r="K38" s="58">
        <f t="shared" si="9"/>
        <v>0</v>
      </c>
      <c r="L38" s="65" cm="1">
        <f t="array" ref="L38">SUMPRODUCT(
   ('2026_VTR (nicht ändern)'!$A$2:$A$378&gt;=MAX(DATE(YEAR($L$30),MONTH($L$30),1),$F$2)) *
   ('2026_VTR (nicht ändern)'!$A$2:$A$378&lt;=EOMONTH($L$30,0)) *
   INDEX('2026_VTR (nicht ändern)'!$E$2:$S$378,0,MATCH($C38,'2026_VTR (nicht ändern)'!$E$1:$S$1,0))
)</f>
        <v>0</v>
      </c>
      <c r="M38" s="58">
        <f t="shared" si="10"/>
        <v>0</v>
      </c>
      <c r="N38" s="65" cm="1">
        <f t="array" ref="N38">SUMPRODUCT(
   ('2026_VTR (nicht ändern)'!$A$2:$A$378&gt;=MAX(DATE(YEAR($N$30),MONTH($N$30),1),$F$2)) *
   ('2026_VTR (nicht ändern)'!$A$2:$A$378&lt;=EOMONTH($N$30,0)) *
   INDEX('2026_VTR (nicht ändern)'!$E$2:$S$378,0,MATCH($C38,'2026_VTR (nicht ändern)'!$E$1:$S$1,0))
)</f>
        <v>0</v>
      </c>
      <c r="O38" s="58">
        <f t="shared" si="11"/>
        <v>0</v>
      </c>
      <c r="P38" s="65" cm="1">
        <f t="array" ref="P38">SUMPRODUCT(
   ('2026_VTR (nicht ändern)'!$A$2:$A$378&gt;=MAX(DATE(YEAR($P$30),MONTH($P$30),1),$F$2)) *
   ('2026_VTR (nicht ändern)'!$A$2:$A$378&lt;=EOMONTH($P$30,0)) *
   INDEX('2026_VTR (nicht ändern)'!$E$2:$S$378,0,MATCH($C38,'2026_VTR (nicht ändern)'!$E$1:$S$1,0))
)</f>
        <v>0</v>
      </c>
      <c r="Q38" s="58">
        <f t="shared" si="12"/>
        <v>0</v>
      </c>
      <c r="R38" s="65" cm="1">
        <f t="array" ref="R38">SUMPRODUCT(
   ('2026_VTR (nicht ändern)'!$A$2:$A$378 &gt;= MAX(DATE(YEAR($R$30),MONTH($R$30),1), $F$2)) *
   ('2026_VTR (nicht ändern)'!$A$2:$A$378 &lt; MIN(EOMONTH($R$30,0)+1, '2026_VTR (nicht ändern)'!$X$53)) *
   INDEX('2026_VTR (nicht ändern)'!$E$2:$S$378, 0, MATCH($C38, '2026_VTR (nicht ändern)'!$E$1:$S$1, 0))
)</f>
        <v>0</v>
      </c>
      <c r="S38" s="58">
        <f t="shared" si="13"/>
        <v>0</v>
      </c>
      <c r="T38" s="5"/>
      <c r="U38" s="66"/>
      <c r="V38" s="51"/>
      <c r="W38" s="52"/>
      <c r="X38" s="60"/>
      <c r="Y38" s="66"/>
      <c r="Z38" s="51"/>
      <c r="AA38" s="52"/>
      <c r="AB38" s="60"/>
      <c r="AC38" s="66"/>
      <c r="AD38" s="51"/>
      <c r="AE38" s="52"/>
      <c r="AF38" s="60"/>
      <c r="AG38" s="66"/>
      <c r="AI38" s="51"/>
      <c r="AJ38" s="52"/>
      <c r="AK38" s="60"/>
      <c r="AL38" s="66"/>
    </row>
    <row r="39" spans="1:38" ht="13.8" x14ac:dyDescent="0.25">
      <c r="A39" s="5"/>
      <c r="B39" s="134"/>
      <c r="C39" s="47" t="s">
        <v>78</v>
      </c>
      <c r="D39" s="48"/>
      <c r="E39" s="57">
        <v>0</v>
      </c>
      <c r="F39" s="65" cm="1">
        <f t="array" ref="F39">SUMPRODUCT(
   ('2026_VTR (nicht ändern)'!$A$2:$A$378 &gt;= MAX($F$30, $F$2)) *
   ('2026_VTR (nicht ändern)'!$A$2:$A$378 &lt;= EOMONTH($F$30,0)) *
   INDEX('2026_VTR (nicht ändern)'!$E$2:$S$378, 0, MATCH($C39, '2026_VTR (nicht ändern)'!$E$1:$S$1, 0))
)</f>
        <v>0</v>
      </c>
      <c r="G39" s="58">
        <f t="shared" si="7"/>
        <v>0</v>
      </c>
      <c r="H39" s="65" cm="1">
        <f t="array" ref="H39">SUMPRODUCT(
   ('2026_VTR (nicht ändern)'!$A$2:$A$378&gt;=MAX(DATE(YEAR($H$30),MONTH($H$30),1),$F$2)) *
   ('2026_VTR (nicht ändern)'!$A$2:$A$378&lt;=EOMONTH($H$30,0)) *
   INDEX('2026_VTR (nicht ändern)'!$E$2:$S$378,0,MATCH($C39,'2026_VTR (nicht ändern)'!$E$1:$S$1,0))
)</f>
        <v>0</v>
      </c>
      <c r="I39" s="58">
        <f t="shared" si="8"/>
        <v>0</v>
      </c>
      <c r="J39" s="65" cm="1">
        <f t="array" ref="J39">SUMPRODUCT(
   ('2026_VTR (nicht ändern)'!$A$2:$A$378&gt;=MAX(DATE(YEAR($J$30),MONTH($J$30),1),$F$2)) *
   ('2026_VTR (nicht ändern)'!$A$2:$A$378&lt;=EOMONTH($J$30,0)) *
   INDEX('2026_VTR (nicht ändern)'!$E$2:$S$378,0,MATCH($C39,'2026_VTR (nicht ändern)'!$E$1:$S$1,0))
)</f>
        <v>0</v>
      </c>
      <c r="K39" s="58">
        <f t="shared" si="9"/>
        <v>0</v>
      </c>
      <c r="L39" s="65" cm="1">
        <f t="array" ref="L39">SUMPRODUCT(
   ('2026_VTR (nicht ändern)'!$A$2:$A$378&gt;=MAX(DATE(YEAR($L$30),MONTH($L$30),1),$F$2)) *
   ('2026_VTR (nicht ändern)'!$A$2:$A$378&lt;=EOMONTH($L$30,0)) *
   INDEX('2026_VTR (nicht ändern)'!$E$2:$S$378,0,MATCH($C39,'2026_VTR (nicht ändern)'!$E$1:$S$1,0))
)</f>
        <v>0</v>
      </c>
      <c r="M39" s="58">
        <f t="shared" si="10"/>
        <v>0</v>
      </c>
      <c r="N39" s="65" cm="1">
        <f t="array" ref="N39">SUMPRODUCT(
   ('2026_VTR (nicht ändern)'!$A$2:$A$378&gt;=MAX(DATE(YEAR($N$30),MONTH($N$30),1),$F$2)) *
   ('2026_VTR (nicht ändern)'!$A$2:$A$378&lt;=EOMONTH($N$30,0)) *
   INDEX('2026_VTR (nicht ändern)'!$E$2:$S$378,0,MATCH($C39,'2026_VTR (nicht ändern)'!$E$1:$S$1,0))
)</f>
        <v>0</v>
      </c>
      <c r="O39" s="58">
        <f t="shared" si="11"/>
        <v>0</v>
      </c>
      <c r="P39" s="65" cm="1">
        <f t="array" ref="P39">SUMPRODUCT(
   ('2026_VTR (nicht ändern)'!$A$2:$A$378&gt;=MAX(DATE(YEAR($P$30),MONTH($P$30),1),$F$2)) *
   ('2026_VTR (nicht ändern)'!$A$2:$A$378&lt;=EOMONTH($P$30,0)) *
   INDEX('2026_VTR (nicht ändern)'!$E$2:$S$378,0,MATCH($C39,'2026_VTR (nicht ändern)'!$E$1:$S$1,0))
)</f>
        <v>0</v>
      </c>
      <c r="Q39" s="58">
        <f t="shared" si="12"/>
        <v>0</v>
      </c>
      <c r="R39" s="65" cm="1">
        <f t="array" ref="R39">SUMPRODUCT(
   ('2026_VTR (nicht ändern)'!$A$2:$A$378 &gt;= MAX(DATE(YEAR($R$30),MONTH($R$30),1), $F$2)) *
   ('2026_VTR (nicht ändern)'!$A$2:$A$378 &lt; MIN(EOMONTH($R$30,0)+1, '2026_VTR (nicht ändern)'!$X$53)) *
   INDEX('2026_VTR (nicht ändern)'!$E$2:$S$378, 0, MATCH($C39, '2026_VTR (nicht ändern)'!$E$1:$S$1, 0))
)</f>
        <v>0</v>
      </c>
      <c r="S39" s="58">
        <f t="shared" si="13"/>
        <v>0</v>
      </c>
      <c r="T39" s="5"/>
      <c r="U39" s="66"/>
      <c r="V39" s="51"/>
      <c r="W39" s="52"/>
      <c r="X39" s="60"/>
      <c r="Y39" s="66"/>
      <c r="Z39" s="51"/>
      <c r="AA39" s="52"/>
      <c r="AB39" s="60"/>
      <c r="AC39" s="66"/>
      <c r="AD39" s="51"/>
      <c r="AE39" s="52"/>
      <c r="AF39" s="60"/>
      <c r="AG39" s="66"/>
      <c r="AI39" s="51"/>
      <c r="AJ39" s="52"/>
      <c r="AK39" s="60"/>
      <c r="AL39" s="66"/>
    </row>
    <row r="40" spans="1:38" ht="13.8" x14ac:dyDescent="0.25">
      <c r="A40" s="5"/>
      <c r="B40" s="134"/>
      <c r="C40" s="47" t="s">
        <v>78</v>
      </c>
      <c r="D40" s="48"/>
      <c r="E40" s="57">
        <v>0</v>
      </c>
      <c r="F40" s="65" cm="1">
        <f t="array" ref="F40">SUMPRODUCT(
   ('2026_VTR (nicht ändern)'!$A$2:$A$378 &gt;= MAX($F$30, $F$2)) *
   ('2026_VTR (nicht ändern)'!$A$2:$A$378 &lt;= EOMONTH($F$30,0)) *
   INDEX('2026_VTR (nicht ändern)'!$E$2:$S$378, 0, MATCH($C40, '2026_VTR (nicht ändern)'!$E$1:$S$1, 0))
)</f>
        <v>0</v>
      </c>
      <c r="G40" s="58">
        <f t="shared" si="7"/>
        <v>0</v>
      </c>
      <c r="H40" s="65" cm="1">
        <f t="array" ref="H40">SUMPRODUCT(
   ('2026_VTR (nicht ändern)'!$A$2:$A$378&gt;=MAX(DATE(YEAR($H$30),MONTH($H$30),1),$F$2)) *
   ('2026_VTR (nicht ändern)'!$A$2:$A$378&lt;=EOMONTH($H$30,0)) *
   INDEX('2026_VTR (nicht ändern)'!$E$2:$S$378,0,MATCH($C40,'2026_VTR (nicht ändern)'!$E$1:$S$1,0))
)</f>
        <v>0</v>
      </c>
      <c r="I40" s="58">
        <f t="shared" si="8"/>
        <v>0</v>
      </c>
      <c r="J40" s="65" cm="1">
        <f t="array" ref="J40">SUMPRODUCT(
   ('2026_VTR (nicht ändern)'!$A$2:$A$378&gt;=MAX(DATE(YEAR($J$30),MONTH($J$30),1),$F$2)) *
   ('2026_VTR (nicht ändern)'!$A$2:$A$378&lt;=EOMONTH($J$30,0)) *
   INDEX('2026_VTR (nicht ändern)'!$E$2:$S$378,0,MATCH($C40,'2026_VTR (nicht ändern)'!$E$1:$S$1,0))
)</f>
        <v>0</v>
      </c>
      <c r="K40" s="58">
        <f t="shared" si="9"/>
        <v>0</v>
      </c>
      <c r="L40" s="65" cm="1">
        <f t="array" ref="L40">SUMPRODUCT(
   ('2026_VTR (nicht ändern)'!$A$2:$A$378&gt;=MAX(DATE(YEAR($L$30),MONTH($L$30),1),$F$2)) *
   ('2026_VTR (nicht ändern)'!$A$2:$A$378&lt;=EOMONTH($L$30,0)) *
   INDEX('2026_VTR (nicht ändern)'!$E$2:$S$378,0,MATCH($C40,'2026_VTR (nicht ändern)'!$E$1:$S$1,0))
)</f>
        <v>0</v>
      </c>
      <c r="M40" s="58">
        <f t="shared" si="10"/>
        <v>0</v>
      </c>
      <c r="N40" s="65" cm="1">
        <f t="array" ref="N40">SUMPRODUCT(
   ('2026_VTR (nicht ändern)'!$A$2:$A$378&gt;=MAX(DATE(YEAR($N$30),MONTH($N$30),1),$F$2)) *
   ('2026_VTR (nicht ändern)'!$A$2:$A$378&lt;=EOMONTH($N$30,0)) *
   INDEX('2026_VTR (nicht ändern)'!$E$2:$S$378,0,MATCH($C40,'2026_VTR (nicht ändern)'!$E$1:$S$1,0))
)</f>
        <v>0</v>
      </c>
      <c r="O40" s="58">
        <f t="shared" si="11"/>
        <v>0</v>
      </c>
      <c r="P40" s="65" cm="1">
        <f t="array" ref="P40">SUMPRODUCT(
   ('2026_VTR (nicht ändern)'!$A$2:$A$378&gt;=MAX(DATE(YEAR($P$30),MONTH($P$30),1),$F$2)) *
   ('2026_VTR (nicht ändern)'!$A$2:$A$378&lt;=EOMONTH($P$30,0)) *
   INDEX('2026_VTR (nicht ändern)'!$E$2:$S$378,0,MATCH($C40,'2026_VTR (nicht ändern)'!$E$1:$S$1,0))
)</f>
        <v>0</v>
      </c>
      <c r="Q40" s="58">
        <f t="shared" si="12"/>
        <v>0</v>
      </c>
      <c r="R40" s="65" cm="1">
        <f t="array" ref="R40">SUMPRODUCT(
   ('2026_VTR (nicht ändern)'!$A$2:$A$378 &gt;= MAX(DATE(YEAR($R$30),MONTH($R$30),1), $F$2)) *
   ('2026_VTR (nicht ändern)'!$A$2:$A$378 &lt; MIN(EOMONTH($R$30,0)+1, '2026_VTR (nicht ändern)'!$X$53)) *
   INDEX('2026_VTR (nicht ändern)'!$E$2:$S$378, 0, MATCH($C40, '2026_VTR (nicht ändern)'!$E$1:$S$1, 0))
)</f>
        <v>0</v>
      </c>
      <c r="S40" s="58">
        <f t="shared" si="13"/>
        <v>0</v>
      </c>
      <c r="T40" s="5"/>
      <c r="U40" s="66"/>
      <c r="V40" s="51"/>
      <c r="W40" s="52"/>
      <c r="X40" s="60"/>
      <c r="Y40" s="66"/>
      <c r="Z40" s="51"/>
      <c r="AA40" s="52"/>
      <c r="AB40" s="60"/>
      <c r="AC40" s="66"/>
      <c r="AD40" s="51"/>
      <c r="AE40" s="52"/>
      <c r="AF40" s="60"/>
      <c r="AG40" s="66"/>
      <c r="AI40" s="51"/>
      <c r="AJ40" s="52"/>
      <c r="AK40" s="60"/>
      <c r="AL40" s="66"/>
    </row>
    <row r="41" spans="1:38" ht="13.8" x14ac:dyDescent="0.25">
      <c r="A41" s="5"/>
      <c r="B41" s="134"/>
      <c r="C41" s="47" t="s">
        <v>78</v>
      </c>
      <c r="D41" s="48"/>
      <c r="E41" s="57">
        <v>0</v>
      </c>
      <c r="F41" s="65" cm="1">
        <f t="array" ref="F41">SUMPRODUCT(
   ('2026_VTR (nicht ändern)'!$A$2:$A$378 &gt;= MAX($F$30, $F$2)) *
   ('2026_VTR (nicht ändern)'!$A$2:$A$378 &lt;= EOMONTH($F$30,0)) *
   INDEX('2026_VTR (nicht ändern)'!$E$2:$S$378, 0, MATCH($C41, '2026_VTR (nicht ändern)'!$E$1:$S$1, 0))
)</f>
        <v>0</v>
      </c>
      <c r="G41" s="58">
        <f t="shared" si="7"/>
        <v>0</v>
      </c>
      <c r="H41" s="65" cm="1">
        <f t="array" ref="H41">SUMPRODUCT(
   ('2026_VTR (nicht ändern)'!$A$2:$A$378&gt;=MAX(DATE(YEAR($H$30),MONTH($H$30),1),$F$2)) *
   ('2026_VTR (nicht ändern)'!$A$2:$A$378&lt;=EOMONTH($H$30,0)) *
   INDEX('2026_VTR (nicht ändern)'!$E$2:$S$378,0,MATCH($C41,'2026_VTR (nicht ändern)'!$E$1:$S$1,0))
)</f>
        <v>0</v>
      </c>
      <c r="I41" s="58">
        <f t="shared" si="8"/>
        <v>0</v>
      </c>
      <c r="J41" s="65" cm="1">
        <f t="array" ref="J41">SUMPRODUCT(
   ('2026_VTR (nicht ändern)'!$A$2:$A$378&gt;=MAX(DATE(YEAR($J$30),MONTH($J$30),1),$F$2)) *
   ('2026_VTR (nicht ändern)'!$A$2:$A$378&lt;=EOMONTH($J$30,0)) *
   INDEX('2026_VTR (nicht ändern)'!$E$2:$S$378,0,MATCH($C41,'2026_VTR (nicht ändern)'!$E$1:$S$1,0))
)</f>
        <v>0</v>
      </c>
      <c r="K41" s="58">
        <f t="shared" si="9"/>
        <v>0</v>
      </c>
      <c r="L41" s="65" cm="1">
        <f t="array" ref="L41">SUMPRODUCT(
   ('2026_VTR (nicht ändern)'!$A$2:$A$378&gt;=MAX(DATE(YEAR($L$30),MONTH($L$30),1),$F$2)) *
   ('2026_VTR (nicht ändern)'!$A$2:$A$378&lt;=EOMONTH($L$30,0)) *
   INDEX('2026_VTR (nicht ändern)'!$E$2:$S$378,0,MATCH($C41,'2026_VTR (nicht ändern)'!$E$1:$S$1,0))
)</f>
        <v>0</v>
      </c>
      <c r="M41" s="58">
        <f t="shared" si="10"/>
        <v>0</v>
      </c>
      <c r="N41" s="65" cm="1">
        <f t="array" ref="N41">SUMPRODUCT(
   ('2026_VTR (nicht ändern)'!$A$2:$A$378&gt;=MAX(DATE(YEAR($N$30),MONTH($N$30),1),$F$2)) *
   ('2026_VTR (nicht ändern)'!$A$2:$A$378&lt;=EOMONTH($N$30,0)) *
   INDEX('2026_VTR (nicht ändern)'!$E$2:$S$378,0,MATCH($C41,'2026_VTR (nicht ändern)'!$E$1:$S$1,0))
)</f>
        <v>0</v>
      </c>
      <c r="O41" s="58">
        <f t="shared" si="11"/>
        <v>0</v>
      </c>
      <c r="P41" s="65" cm="1">
        <f t="array" ref="P41">SUMPRODUCT(
   ('2026_VTR (nicht ändern)'!$A$2:$A$378&gt;=MAX(DATE(YEAR($P$30),MONTH($P$30),1),$F$2)) *
   ('2026_VTR (nicht ändern)'!$A$2:$A$378&lt;=EOMONTH($P$30,0)) *
   INDEX('2026_VTR (nicht ändern)'!$E$2:$S$378,0,MATCH($C41,'2026_VTR (nicht ändern)'!$E$1:$S$1,0))
)</f>
        <v>0</v>
      </c>
      <c r="Q41" s="58">
        <f t="shared" si="12"/>
        <v>0</v>
      </c>
      <c r="R41" s="65" cm="1">
        <f t="array" ref="R41">SUMPRODUCT(
   ('2026_VTR (nicht ändern)'!$A$2:$A$378 &gt;= MAX(DATE(YEAR($R$30),MONTH($R$30),1), $F$2)) *
   ('2026_VTR (nicht ändern)'!$A$2:$A$378 &lt; MIN(EOMONTH($R$30,0)+1, '2026_VTR (nicht ändern)'!$X$53)) *
   INDEX('2026_VTR (nicht ändern)'!$E$2:$S$378, 0, MATCH($C41, '2026_VTR (nicht ändern)'!$E$1:$S$1, 0))
)</f>
        <v>0</v>
      </c>
      <c r="S41" s="58">
        <f t="shared" si="13"/>
        <v>0</v>
      </c>
      <c r="T41" s="5"/>
      <c r="U41" s="66"/>
      <c r="V41" s="51"/>
      <c r="W41" s="52"/>
      <c r="X41" s="60"/>
      <c r="Y41" s="66"/>
      <c r="Z41" s="51"/>
      <c r="AA41" s="52"/>
      <c r="AB41" s="60"/>
      <c r="AC41" s="66"/>
      <c r="AD41" s="51"/>
      <c r="AE41" s="52"/>
      <c r="AF41" s="60"/>
      <c r="AG41" s="66"/>
      <c r="AI41" s="51"/>
      <c r="AJ41" s="52"/>
      <c r="AK41" s="60"/>
      <c r="AL41" s="66"/>
    </row>
    <row r="42" spans="1:38" ht="13.8" x14ac:dyDescent="0.25">
      <c r="A42" s="5"/>
      <c r="B42" s="134"/>
      <c r="C42" s="47" t="s">
        <v>78</v>
      </c>
      <c r="D42" s="48"/>
      <c r="E42" s="57">
        <v>0</v>
      </c>
      <c r="F42" s="65" cm="1">
        <f t="array" ref="F42">SUMPRODUCT(
   ('2026_VTR (nicht ändern)'!$A$2:$A$378 &gt;= MAX($F$30, $F$2)) *
   ('2026_VTR (nicht ändern)'!$A$2:$A$378 &lt;= EOMONTH($F$30,0)) *
   INDEX('2026_VTR (nicht ändern)'!$E$2:$S$378, 0, MATCH($C42, '2026_VTR (nicht ändern)'!$E$1:$S$1, 0))
)</f>
        <v>0</v>
      </c>
      <c r="G42" s="58">
        <f t="shared" si="7"/>
        <v>0</v>
      </c>
      <c r="H42" s="65" cm="1">
        <f t="array" ref="H42">SUMPRODUCT(
   ('2026_VTR (nicht ändern)'!$A$2:$A$378&gt;=MAX(DATE(YEAR($H$30),MONTH($H$30),1),$F$2)) *
   ('2026_VTR (nicht ändern)'!$A$2:$A$378&lt;=EOMONTH($H$30,0)) *
   INDEX('2026_VTR (nicht ändern)'!$E$2:$S$378,0,MATCH($C42,'2026_VTR (nicht ändern)'!$E$1:$S$1,0))
)</f>
        <v>0</v>
      </c>
      <c r="I42" s="58">
        <f t="shared" si="8"/>
        <v>0</v>
      </c>
      <c r="J42" s="65" cm="1">
        <f t="array" ref="J42">SUMPRODUCT(
   ('2026_VTR (nicht ändern)'!$A$2:$A$378&gt;=MAX(DATE(YEAR($J$30),MONTH($J$30),1),$F$2)) *
   ('2026_VTR (nicht ändern)'!$A$2:$A$378&lt;=EOMONTH($J$30,0)) *
   INDEX('2026_VTR (nicht ändern)'!$E$2:$S$378,0,MATCH($C42,'2026_VTR (nicht ändern)'!$E$1:$S$1,0))
)</f>
        <v>0</v>
      </c>
      <c r="K42" s="58">
        <f t="shared" si="9"/>
        <v>0</v>
      </c>
      <c r="L42" s="65" cm="1">
        <f t="array" ref="L42">SUMPRODUCT(
   ('2026_VTR (nicht ändern)'!$A$2:$A$378&gt;=MAX(DATE(YEAR($L$30),MONTH($L$30),1),$F$2)) *
   ('2026_VTR (nicht ändern)'!$A$2:$A$378&lt;=EOMONTH($L$30,0)) *
   INDEX('2026_VTR (nicht ändern)'!$E$2:$S$378,0,MATCH($C42,'2026_VTR (nicht ändern)'!$E$1:$S$1,0))
)</f>
        <v>0</v>
      </c>
      <c r="M42" s="58">
        <f t="shared" si="10"/>
        <v>0</v>
      </c>
      <c r="N42" s="65" cm="1">
        <f t="array" ref="N42">SUMPRODUCT(
   ('2026_VTR (nicht ändern)'!$A$2:$A$378&gt;=MAX(DATE(YEAR($N$30),MONTH($N$30),1),$F$2)) *
   ('2026_VTR (nicht ändern)'!$A$2:$A$378&lt;=EOMONTH($N$30,0)) *
   INDEX('2026_VTR (nicht ändern)'!$E$2:$S$378,0,MATCH($C42,'2026_VTR (nicht ändern)'!$E$1:$S$1,0))
)</f>
        <v>0</v>
      </c>
      <c r="O42" s="58">
        <f t="shared" si="11"/>
        <v>0</v>
      </c>
      <c r="P42" s="65" cm="1">
        <f t="array" ref="P42">SUMPRODUCT(
   ('2026_VTR (nicht ändern)'!$A$2:$A$378&gt;=MAX(DATE(YEAR($P$30),MONTH($P$30),1),$F$2)) *
   ('2026_VTR (nicht ändern)'!$A$2:$A$378&lt;=EOMONTH($P$30,0)) *
   INDEX('2026_VTR (nicht ändern)'!$E$2:$S$378,0,MATCH($C42,'2026_VTR (nicht ändern)'!$E$1:$S$1,0))
)</f>
        <v>0</v>
      </c>
      <c r="Q42" s="58">
        <f t="shared" si="12"/>
        <v>0</v>
      </c>
      <c r="R42" s="65" cm="1">
        <f t="array" ref="R42">SUMPRODUCT(
   ('2026_VTR (nicht ändern)'!$A$2:$A$378 &gt;= MAX(DATE(YEAR($R$30),MONTH($R$30),1), $F$2)) *
   ('2026_VTR (nicht ändern)'!$A$2:$A$378 &lt; MIN(EOMONTH($R$30,0)+1, '2026_VTR (nicht ändern)'!$X$53)) *
   INDEX('2026_VTR (nicht ändern)'!$E$2:$S$378, 0, MATCH($C42, '2026_VTR (nicht ändern)'!$E$1:$S$1, 0))
)</f>
        <v>0</v>
      </c>
      <c r="S42" s="58">
        <f t="shared" si="13"/>
        <v>0</v>
      </c>
      <c r="T42" s="5"/>
      <c r="U42" s="66"/>
      <c r="V42" s="51"/>
      <c r="W42" s="52"/>
      <c r="X42" s="60"/>
      <c r="Y42" s="66"/>
      <c r="Z42" s="51"/>
      <c r="AA42" s="52"/>
      <c r="AB42" s="60"/>
      <c r="AC42" s="66"/>
      <c r="AD42" s="51"/>
      <c r="AE42" s="52"/>
      <c r="AF42" s="60"/>
      <c r="AG42" s="66"/>
      <c r="AI42" s="51"/>
      <c r="AJ42" s="52"/>
      <c r="AK42" s="60"/>
      <c r="AL42" s="66"/>
    </row>
    <row r="43" spans="1:38" ht="13.8" x14ac:dyDescent="0.25">
      <c r="A43" s="5"/>
      <c r="B43" s="134"/>
      <c r="C43" s="47" t="s">
        <v>78</v>
      </c>
      <c r="D43" s="48"/>
      <c r="E43" s="57">
        <v>0</v>
      </c>
      <c r="F43" s="65" cm="1">
        <f t="array" ref="F43">SUMPRODUCT(
   ('2026_VTR (nicht ändern)'!$A$2:$A$378 &gt;= MAX($F$30, $F$2)) *
   ('2026_VTR (nicht ändern)'!$A$2:$A$378 &lt;= EOMONTH($F$30,0)) *
   INDEX('2026_VTR (nicht ändern)'!$E$2:$S$378, 0, MATCH($C43, '2026_VTR (nicht ändern)'!$E$1:$S$1, 0))
)</f>
        <v>0</v>
      </c>
      <c r="G43" s="58">
        <f t="shared" si="7"/>
        <v>0</v>
      </c>
      <c r="H43" s="65" cm="1">
        <f t="array" ref="H43">SUMPRODUCT(
   ('2026_VTR (nicht ändern)'!$A$2:$A$378&gt;=MAX(DATE(YEAR($H$30),MONTH($H$30),1),$F$2)) *
   ('2026_VTR (nicht ändern)'!$A$2:$A$378&lt;=EOMONTH($H$30,0)) *
   INDEX('2026_VTR (nicht ändern)'!$E$2:$S$378,0,MATCH($C43,'2026_VTR (nicht ändern)'!$E$1:$S$1,0))
)</f>
        <v>0</v>
      </c>
      <c r="I43" s="58">
        <f t="shared" si="8"/>
        <v>0</v>
      </c>
      <c r="J43" s="65" cm="1">
        <f t="array" ref="J43">SUMPRODUCT(
   ('2026_VTR (nicht ändern)'!$A$2:$A$378&gt;=MAX(DATE(YEAR($J$30),MONTH($J$30),1),$F$2)) *
   ('2026_VTR (nicht ändern)'!$A$2:$A$378&lt;=EOMONTH($J$30,0)) *
   INDEX('2026_VTR (nicht ändern)'!$E$2:$S$378,0,MATCH($C43,'2026_VTR (nicht ändern)'!$E$1:$S$1,0))
)</f>
        <v>0</v>
      </c>
      <c r="K43" s="58">
        <f t="shared" si="9"/>
        <v>0</v>
      </c>
      <c r="L43" s="65" cm="1">
        <f t="array" ref="L43">SUMPRODUCT(
   ('2026_VTR (nicht ändern)'!$A$2:$A$378&gt;=MAX(DATE(YEAR($L$30),MONTH($L$30),1),$F$2)) *
   ('2026_VTR (nicht ändern)'!$A$2:$A$378&lt;=EOMONTH($L$30,0)) *
   INDEX('2026_VTR (nicht ändern)'!$E$2:$S$378,0,MATCH($C43,'2026_VTR (nicht ändern)'!$E$1:$S$1,0))
)</f>
        <v>0</v>
      </c>
      <c r="M43" s="58">
        <f t="shared" si="10"/>
        <v>0</v>
      </c>
      <c r="N43" s="65" cm="1">
        <f t="array" ref="N43">SUMPRODUCT(
   ('2026_VTR (nicht ändern)'!$A$2:$A$378&gt;=MAX(DATE(YEAR($N$30),MONTH($N$30),1),$F$2)) *
   ('2026_VTR (nicht ändern)'!$A$2:$A$378&lt;=EOMONTH($N$30,0)) *
   INDEX('2026_VTR (nicht ändern)'!$E$2:$S$378,0,MATCH($C43,'2026_VTR (nicht ändern)'!$E$1:$S$1,0))
)</f>
        <v>0</v>
      </c>
      <c r="O43" s="58">
        <f t="shared" si="11"/>
        <v>0</v>
      </c>
      <c r="P43" s="65" cm="1">
        <f t="array" ref="P43">SUMPRODUCT(
   ('2026_VTR (nicht ändern)'!$A$2:$A$378&gt;=MAX(DATE(YEAR($P$30),MONTH($P$30),1),$F$2)) *
   ('2026_VTR (nicht ändern)'!$A$2:$A$378&lt;=EOMONTH($P$30,0)) *
   INDEX('2026_VTR (nicht ändern)'!$E$2:$S$378,0,MATCH($C43,'2026_VTR (nicht ändern)'!$E$1:$S$1,0))
)</f>
        <v>0</v>
      </c>
      <c r="Q43" s="58">
        <f t="shared" si="12"/>
        <v>0</v>
      </c>
      <c r="R43" s="65" cm="1">
        <f t="array" ref="R43">SUMPRODUCT(
   ('2026_VTR (nicht ändern)'!$A$2:$A$378 &gt;= MAX(DATE(YEAR($R$30),MONTH($R$30),1), $F$2)) *
   ('2026_VTR (nicht ändern)'!$A$2:$A$378 &lt; MIN(EOMONTH($R$30,0)+1, '2026_VTR (nicht ändern)'!$X$53)) *
   INDEX('2026_VTR (nicht ändern)'!$E$2:$S$378, 0, MATCH($C43, '2026_VTR (nicht ändern)'!$E$1:$S$1, 0))
)</f>
        <v>0</v>
      </c>
      <c r="S43" s="58">
        <f t="shared" si="13"/>
        <v>0</v>
      </c>
      <c r="T43" s="5"/>
      <c r="U43" s="66"/>
      <c r="V43" s="51"/>
      <c r="W43" s="52"/>
      <c r="X43" s="60"/>
      <c r="Y43" s="66"/>
      <c r="Z43" s="51"/>
      <c r="AA43" s="52"/>
      <c r="AB43" s="60"/>
      <c r="AC43" s="66"/>
      <c r="AD43" s="51"/>
      <c r="AE43" s="52"/>
      <c r="AF43" s="60"/>
      <c r="AG43" s="66"/>
      <c r="AI43" s="51"/>
      <c r="AJ43" s="52"/>
      <c r="AK43" s="60"/>
      <c r="AL43" s="66"/>
    </row>
    <row r="44" spans="1:38" ht="13.8" x14ac:dyDescent="0.25">
      <c r="A44" s="5"/>
      <c r="B44" s="134"/>
      <c r="C44" s="47" t="s">
        <v>78</v>
      </c>
      <c r="D44" s="48"/>
      <c r="E44" s="57">
        <v>0</v>
      </c>
      <c r="F44" s="65" cm="1">
        <f t="array" ref="F44">SUMPRODUCT(
   ('2026_VTR (nicht ändern)'!$A$2:$A$378 &gt;= MAX($F$30, $F$2)) *
   ('2026_VTR (nicht ändern)'!$A$2:$A$378 &lt;= EOMONTH($F$30,0)) *
   INDEX('2026_VTR (nicht ändern)'!$E$2:$S$378, 0, MATCH($C44, '2026_VTR (nicht ändern)'!$E$1:$S$1, 0))
)</f>
        <v>0</v>
      </c>
      <c r="G44" s="58">
        <f t="shared" si="7"/>
        <v>0</v>
      </c>
      <c r="H44" s="65" cm="1">
        <f t="array" ref="H44">SUMPRODUCT(
   ('2026_VTR (nicht ändern)'!$A$2:$A$378&gt;=MAX(DATE(YEAR($H$30),MONTH($H$30),1),$F$2)) *
   ('2026_VTR (nicht ändern)'!$A$2:$A$378&lt;=EOMONTH($H$30,0)) *
   INDEX('2026_VTR (nicht ändern)'!$E$2:$S$378,0,MATCH($C44,'2026_VTR (nicht ändern)'!$E$1:$S$1,0))
)</f>
        <v>0</v>
      </c>
      <c r="I44" s="58">
        <f t="shared" si="8"/>
        <v>0</v>
      </c>
      <c r="J44" s="65" cm="1">
        <f t="array" ref="J44">SUMPRODUCT(
   ('2026_VTR (nicht ändern)'!$A$2:$A$378&gt;=MAX(DATE(YEAR($J$30),MONTH($J$30),1),$F$2)) *
   ('2026_VTR (nicht ändern)'!$A$2:$A$378&lt;=EOMONTH($J$30,0)) *
   INDEX('2026_VTR (nicht ändern)'!$E$2:$S$378,0,MATCH($C44,'2026_VTR (nicht ändern)'!$E$1:$S$1,0))
)</f>
        <v>0</v>
      </c>
      <c r="K44" s="58">
        <f t="shared" si="9"/>
        <v>0</v>
      </c>
      <c r="L44" s="65" cm="1">
        <f t="array" ref="L44">SUMPRODUCT(
   ('2026_VTR (nicht ändern)'!$A$2:$A$378&gt;=MAX(DATE(YEAR($L$30),MONTH($L$30),1),$F$2)) *
   ('2026_VTR (nicht ändern)'!$A$2:$A$378&lt;=EOMONTH($L$30,0)) *
   INDEX('2026_VTR (nicht ändern)'!$E$2:$S$378,0,MATCH($C44,'2026_VTR (nicht ändern)'!$E$1:$S$1,0))
)</f>
        <v>0</v>
      </c>
      <c r="M44" s="58">
        <f t="shared" si="10"/>
        <v>0</v>
      </c>
      <c r="N44" s="65" cm="1">
        <f t="array" ref="N44">SUMPRODUCT(
   ('2026_VTR (nicht ändern)'!$A$2:$A$378&gt;=MAX(DATE(YEAR($N$30),MONTH($N$30),1),$F$2)) *
   ('2026_VTR (nicht ändern)'!$A$2:$A$378&lt;=EOMONTH($N$30,0)) *
   INDEX('2026_VTR (nicht ändern)'!$E$2:$S$378,0,MATCH($C44,'2026_VTR (nicht ändern)'!$E$1:$S$1,0))
)</f>
        <v>0</v>
      </c>
      <c r="O44" s="58">
        <f t="shared" si="11"/>
        <v>0</v>
      </c>
      <c r="P44" s="65" cm="1">
        <f t="array" ref="P44">SUMPRODUCT(
   ('2026_VTR (nicht ändern)'!$A$2:$A$378&gt;=MAX(DATE(YEAR($P$30),MONTH($P$30),1),$F$2)) *
   ('2026_VTR (nicht ändern)'!$A$2:$A$378&lt;=EOMONTH($P$30,0)) *
   INDEX('2026_VTR (nicht ändern)'!$E$2:$S$378,0,MATCH($C44,'2026_VTR (nicht ändern)'!$E$1:$S$1,0))
)</f>
        <v>0</v>
      </c>
      <c r="Q44" s="58">
        <f t="shared" si="12"/>
        <v>0</v>
      </c>
      <c r="R44" s="65" cm="1">
        <f t="array" ref="R44">SUMPRODUCT(
   ('2026_VTR (nicht ändern)'!$A$2:$A$378 &gt;= MAX(DATE(YEAR($R$30),MONTH($R$30),1), $F$2)) *
   ('2026_VTR (nicht ändern)'!$A$2:$A$378 &lt; MIN(EOMONTH($R$30,0)+1, '2026_VTR (nicht ändern)'!$X$53)) *
   INDEX('2026_VTR (nicht ändern)'!$E$2:$S$378, 0, MATCH($C44, '2026_VTR (nicht ändern)'!$E$1:$S$1, 0))
)</f>
        <v>0</v>
      </c>
      <c r="S44" s="58">
        <f t="shared" si="13"/>
        <v>0</v>
      </c>
      <c r="T44" s="5"/>
      <c r="U44" s="66"/>
      <c r="V44" s="51"/>
      <c r="W44" s="52"/>
      <c r="X44" s="60"/>
      <c r="Y44" s="66"/>
      <c r="Z44" s="51"/>
      <c r="AA44" s="52"/>
      <c r="AB44" s="60"/>
      <c r="AC44" s="66"/>
      <c r="AD44" s="51"/>
      <c r="AE44" s="52"/>
      <c r="AF44" s="60"/>
      <c r="AG44" s="66"/>
      <c r="AI44" s="51"/>
      <c r="AJ44" s="52"/>
      <c r="AK44" s="60"/>
      <c r="AL44" s="66"/>
    </row>
    <row r="45" spans="1:38" ht="13.8" x14ac:dyDescent="0.25">
      <c r="A45" s="5"/>
      <c r="B45" s="134"/>
      <c r="C45" s="47" t="s">
        <v>78</v>
      </c>
      <c r="D45" s="48"/>
      <c r="E45" s="57">
        <v>0</v>
      </c>
      <c r="F45" s="65" cm="1">
        <f t="array" ref="F45">SUMPRODUCT(
   ('2026_VTR (nicht ändern)'!$A$2:$A$378 &gt;= MAX($F$30, $F$2)) *
   ('2026_VTR (nicht ändern)'!$A$2:$A$378 &lt;= EOMONTH($F$30,0)) *
   INDEX('2026_VTR (nicht ändern)'!$E$2:$S$378, 0, MATCH($C45, '2026_VTR (nicht ändern)'!$E$1:$S$1, 0))
)</f>
        <v>0</v>
      </c>
      <c r="G45" s="58">
        <f t="shared" si="7"/>
        <v>0</v>
      </c>
      <c r="H45" s="65" cm="1">
        <f t="array" ref="H45">SUMPRODUCT(
   ('2026_VTR (nicht ändern)'!$A$2:$A$378&gt;=MAX(DATE(YEAR($H$30),MONTH($H$30),1),$F$2)) *
   ('2026_VTR (nicht ändern)'!$A$2:$A$378&lt;=EOMONTH($H$30,0)) *
   INDEX('2026_VTR (nicht ändern)'!$E$2:$S$378,0,MATCH($C45,'2026_VTR (nicht ändern)'!$E$1:$S$1,0))
)</f>
        <v>0</v>
      </c>
      <c r="I45" s="58">
        <f t="shared" si="8"/>
        <v>0</v>
      </c>
      <c r="J45" s="65" cm="1">
        <f t="array" ref="J45">SUMPRODUCT(
   ('2026_VTR (nicht ändern)'!$A$2:$A$378&gt;=MAX(DATE(YEAR($J$30),MONTH($J$30),1),$F$2)) *
   ('2026_VTR (nicht ändern)'!$A$2:$A$378&lt;=EOMONTH($J$30,0)) *
   INDEX('2026_VTR (nicht ändern)'!$E$2:$S$378,0,MATCH($C45,'2026_VTR (nicht ändern)'!$E$1:$S$1,0))
)</f>
        <v>0</v>
      </c>
      <c r="K45" s="58">
        <f t="shared" si="9"/>
        <v>0</v>
      </c>
      <c r="L45" s="65" cm="1">
        <f t="array" ref="L45">SUMPRODUCT(
   ('2026_VTR (nicht ändern)'!$A$2:$A$378&gt;=MAX(DATE(YEAR($L$30),MONTH($L$30),1),$F$2)) *
   ('2026_VTR (nicht ändern)'!$A$2:$A$378&lt;=EOMONTH($L$30,0)) *
   INDEX('2026_VTR (nicht ändern)'!$E$2:$S$378,0,MATCH($C45,'2026_VTR (nicht ändern)'!$E$1:$S$1,0))
)</f>
        <v>0</v>
      </c>
      <c r="M45" s="58">
        <f t="shared" si="10"/>
        <v>0</v>
      </c>
      <c r="N45" s="65" cm="1">
        <f t="array" ref="N45">SUMPRODUCT(
   ('2026_VTR (nicht ändern)'!$A$2:$A$378&gt;=MAX(DATE(YEAR($N$30),MONTH($N$30),1),$F$2)) *
   ('2026_VTR (nicht ändern)'!$A$2:$A$378&lt;=EOMONTH($N$30,0)) *
   INDEX('2026_VTR (nicht ändern)'!$E$2:$S$378,0,MATCH($C45,'2026_VTR (nicht ändern)'!$E$1:$S$1,0))
)</f>
        <v>0</v>
      </c>
      <c r="O45" s="58">
        <f t="shared" si="11"/>
        <v>0</v>
      </c>
      <c r="P45" s="65" cm="1">
        <f t="array" ref="P45">SUMPRODUCT(
   ('2026_VTR (nicht ändern)'!$A$2:$A$378&gt;=MAX(DATE(YEAR($P$30),MONTH($P$30),1),$F$2)) *
   ('2026_VTR (nicht ändern)'!$A$2:$A$378&lt;=EOMONTH($P$30,0)) *
   INDEX('2026_VTR (nicht ändern)'!$E$2:$S$378,0,MATCH($C45,'2026_VTR (nicht ändern)'!$E$1:$S$1,0))
)</f>
        <v>0</v>
      </c>
      <c r="Q45" s="58">
        <f t="shared" si="12"/>
        <v>0</v>
      </c>
      <c r="R45" s="65" cm="1">
        <f t="array" ref="R45">SUMPRODUCT(
   ('2026_VTR (nicht ändern)'!$A$2:$A$378 &gt;= MAX(DATE(YEAR($R$30),MONTH($R$30),1), $F$2)) *
   ('2026_VTR (nicht ändern)'!$A$2:$A$378 &lt; MIN(EOMONTH($R$30,0)+1, '2026_VTR (nicht ändern)'!$X$53)) *
   INDEX('2026_VTR (nicht ändern)'!$E$2:$S$378, 0, MATCH($C45, '2026_VTR (nicht ändern)'!$E$1:$S$1, 0))
)</f>
        <v>0</v>
      </c>
      <c r="S45" s="58">
        <f t="shared" si="13"/>
        <v>0</v>
      </c>
      <c r="T45" s="5"/>
      <c r="U45" s="66"/>
      <c r="V45" s="51"/>
      <c r="W45" s="52"/>
      <c r="X45" s="60"/>
      <c r="Y45" s="66"/>
      <c r="Z45" s="51"/>
      <c r="AA45" s="52"/>
      <c r="AB45" s="60"/>
      <c r="AC45" s="66"/>
      <c r="AD45" s="51"/>
      <c r="AE45" s="52"/>
      <c r="AF45" s="60"/>
      <c r="AG45" s="66"/>
      <c r="AI45" s="51"/>
      <c r="AJ45" s="52"/>
      <c r="AK45" s="60"/>
      <c r="AL45" s="66"/>
    </row>
    <row r="46" spans="1:38" ht="13.8" x14ac:dyDescent="0.25">
      <c r="A46" s="5"/>
      <c r="B46" s="134"/>
      <c r="C46" s="47" t="s">
        <v>78</v>
      </c>
      <c r="D46" s="48"/>
      <c r="E46" s="57">
        <v>0</v>
      </c>
      <c r="F46" s="65" cm="1">
        <f t="array" ref="F46">SUMPRODUCT(
   ('2026_VTR (nicht ändern)'!$A$2:$A$378 &gt;= MAX($F$30, $F$2)) *
   ('2026_VTR (nicht ändern)'!$A$2:$A$378 &lt;= EOMONTH($F$30,0)) *
   INDEX('2026_VTR (nicht ändern)'!$E$2:$S$378, 0, MATCH($C46, '2026_VTR (nicht ändern)'!$E$1:$S$1, 0))
)</f>
        <v>0</v>
      </c>
      <c r="G46" s="58">
        <f t="shared" si="7"/>
        <v>0</v>
      </c>
      <c r="H46" s="65" cm="1">
        <f t="array" ref="H46">SUMPRODUCT(
   ('2026_VTR (nicht ändern)'!$A$2:$A$378&gt;=MAX(DATE(YEAR($H$30),MONTH($H$30),1),$F$2)) *
   ('2026_VTR (nicht ändern)'!$A$2:$A$378&lt;=EOMONTH($H$30,0)) *
   INDEX('2026_VTR (nicht ändern)'!$E$2:$S$378,0,MATCH($C46,'2026_VTR (nicht ändern)'!$E$1:$S$1,0))
)</f>
        <v>0</v>
      </c>
      <c r="I46" s="58">
        <f t="shared" si="8"/>
        <v>0</v>
      </c>
      <c r="J46" s="65" cm="1">
        <f t="array" ref="J46">SUMPRODUCT(
   ('2026_VTR (nicht ändern)'!$A$2:$A$378&gt;=MAX(DATE(YEAR($J$30),MONTH($J$30),1),$F$2)) *
   ('2026_VTR (nicht ändern)'!$A$2:$A$378&lt;=EOMONTH($J$30,0)) *
   INDEX('2026_VTR (nicht ändern)'!$E$2:$S$378,0,MATCH($C46,'2026_VTR (nicht ändern)'!$E$1:$S$1,0))
)</f>
        <v>0</v>
      </c>
      <c r="K46" s="58">
        <f t="shared" si="9"/>
        <v>0</v>
      </c>
      <c r="L46" s="65" cm="1">
        <f t="array" ref="L46">SUMPRODUCT(
   ('2026_VTR (nicht ändern)'!$A$2:$A$378&gt;=MAX(DATE(YEAR($L$30),MONTH($L$30),1),$F$2)) *
   ('2026_VTR (nicht ändern)'!$A$2:$A$378&lt;=EOMONTH($L$30,0)) *
   INDEX('2026_VTR (nicht ändern)'!$E$2:$S$378,0,MATCH($C46,'2026_VTR (nicht ändern)'!$E$1:$S$1,0))
)</f>
        <v>0</v>
      </c>
      <c r="M46" s="58">
        <f t="shared" si="10"/>
        <v>0</v>
      </c>
      <c r="N46" s="65" cm="1">
        <f t="array" ref="N46">SUMPRODUCT(
   ('2026_VTR (nicht ändern)'!$A$2:$A$378&gt;=MAX(DATE(YEAR($N$30),MONTH($N$30),1),$F$2)) *
   ('2026_VTR (nicht ändern)'!$A$2:$A$378&lt;=EOMONTH($N$30,0)) *
   INDEX('2026_VTR (nicht ändern)'!$E$2:$S$378,0,MATCH($C46,'2026_VTR (nicht ändern)'!$E$1:$S$1,0))
)</f>
        <v>0</v>
      </c>
      <c r="O46" s="58">
        <f t="shared" si="11"/>
        <v>0</v>
      </c>
      <c r="P46" s="65" cm="1">
        <f t="array" ref="P46">SUMPRODUCT(
   ('2026_VTR (nicht ändern)'!$A$2:$A$378&gt;=MAX(DATE(YEAR($P$30),MONTH($P$30),1),$F$2)) *
   ('2026_VTR (nicht ändern)'!$A$2:$A$378&lt;=EOMONTH($P$30,0)) *
   INDEX('2026_VTR (nicht ändern)'!$E$2:$S$378,0,MATCH($C46,'2026_VTR (nicht ändern)'!$E$1:$S$1,0))
)</f>
        <v>0</v>
      </c>
      <c r="Q46" s="58">
        <f t="shared" si="12"/>
        <v>0</v>
      </c>
      <c r="R46" s="65" cm="1">
        <f t="array" ref="R46">SUMPRODUCT(
   ('2026_VTR (nicht ändern)'!$A$2:$A$378 &gt;= MAX(DATE(YEAR($R$30),MONTH($R$30),1), $F$2)) *
   ('2026_VTR (nicht ändern)'!$A$2:$A$378 &lt; MIN(EOMONTH($R$30,0)+1, '2026_VTR (nicht ändern)'!$X$53)) *
   INDEX('2026_VTR (nicht ändern)'!$E$2:$S$378, 0, MATCH($C46, '2026_VTR (nicht ändern)'!$E$1:$S$1, 0))
)</f>
        <v>0</v>
      </c>
      <c r="S46" s="58">
        <f t="shared" si="13"/>
        <v>0</v>
      </c>
      <c r="T46" s="5"/>
      <c r="U46" s="66"/>
      <c r="V46" s="51"/>
      <c r="W46" s="52"/>
      <c r="X46" s="60"/>
      <c r="Y46" s="66"/>
      <c r="Z46" s="51"/>
      <c r="AA46" s="52"/>
      <c r="AB46" s="60"/>
      <c r="AC46" s="66"/>
      <c r="AD46" s="51"/>
      <c r="AE46" s="52"/>
      <c r="AF46" s="60"/>
      <c r="AG46" s="66"/>
      <c r="AI46" s="51"/>
      <c r="AJ46" s="52"/>
      <c r="AK46" s="60"/>
      <c r="AL46" s="66"/>
    </row>
    <row r="47" spans="1:38" ht="13.8" x14ac:dyDescent="0.25">
      <c r="A47" s="5"/>
      <c r="B47" s="134"/>
      <c r="C47" s="47" t="s">
        <v>78</v>
      </c>
      <c r="D47" s="48"/>
      <c r="E47" s="57">
        <v>0</v>
      </c>
      <c r="F47" s="65" cm="1">
        <f t="array" ref="F47">SUMPRODUCT(
   ('2026_VTR (nicht ändern)'!$A$2:$A$378 &gt;= MAX($F$30, $F$2)) *
   ('2026_VTR (nicht ändern)'!$A$2:$A$378 &lt;= EOMONTH($F$30,0)) *
   INDEX('2026_VTR (nicht ändern)'!$E$2:$S$378, 0, MATCH($C47, '2026_VTR (nicht ändern)'!$E$1:$S$1, 0))
)</f>
        <v>0</v>
      </c>
      <c r="G47" s="58">
        <f t="shared" si="7"/>
        <v>0</v>
      </c>
      <c r="H47" s="65" cm="1">
        <f t="array" ref="H47">SUMPRODUCT(
   ('2026_VTR (nicht ändern)'!$A$2:$A$378&gt;=MAX(DATE(YEAR($H$30),MONTH($H$30),1),$F$2)) *
   ('2026_VTR (nicht ändern)'!$A$2:$A$378&lt;=EOMONTH($H$30,0)) *
   INDEX('2026_VTR (nicht ändern)'!$E$2:$S$378,0,MATCH($C47,'2026_VTR (nicht ändern)'!$E$1:$S$1,0))
)</f>
        <v>0</v>
      </c>
      <c r="I47" s="58">
        <f t="shared" si="8"/>
        <v>0</v>
      </c>
      <c r="J47" s="65" cm="1">
        <f t="array" ref="J47">SUMPRODUCT(
   ('2026_VTR (nicht ändern)'!$A$2:$A$378&gt;=MAX(DATE(YEAR($J$30),MONTH($J$30),1),$F$2)) *
   ('2026_VTR (nicht ändern)'!$A$2:$A$378&lt;=EOMONTH($J$30,0)) *
   INDEX('2026_VTR (nicht ändern)'!$E$2:$S$378,0,MATCH($C47,'2026_VTR (nicht ändern)'!$E$1:$S$1,0))
)</f>
        <v>0</v>
      </c>
      <c r="K47" s="58">
        <f t="shared" si="9"/>
        <v>0</v>
      </c>
      <c r="L47" s="65" cm="1">
        <f t="array" ref="L47">SUMPRODUCT(
   ('2026_VTR (nicht ändern)'!$A$2:$A$378&gt;=MAX(DATE(YEAR($L$30),MONTH($L$30),1),$F$2)) *
   ('2026_VTR (nicht ändern)'!$A$2:$A$378&lt;=EOMONTH($L$30,0)) *
   INDEX('2026_VTR (nicht ändern)'!$E$2:$S$378,0,MATCH($C47,'2026_VTR (nicht ändern)'!$E$1:$S$1,0))
)</f>
        <v>0</v>
      </c>
      <c r="M47" s="58">
        <f t="shared" si="10"/>
        <v>0</v>
      </c>
      <c r="N47" s="65" cm="1">
        <f t="array" ref="N47">SUMPRODUCT(
   ('2026_VTR (nicht ändern)'!$A$2:$A$378&gt;=MAX(DATE(YEAR($N$30),MONTH($N$30),1),$F$2)) *
   ('2026_VTR (nicht ändern)'!$A$2:$A$378&lt;=EOMONTH($N$30,0)) *
   INDEX('2026_VTR (nicht ändern)'!$E$2:$S$378,0,MATCH($C47,'2026_VTR (nicht ändern)'!$E$1:$S$1,0))
)</f>
        <v>0</v>
      </c>
      <c r="O47" s="58">
        <f t="shared" si="11"/>
        <v>0</v>
      </c>
      <c r="P47" s="65" cm="1">
        <f t="array" ref="P47">SUMPRODUCT(
   ('2026_VTR (nicht ändern)'!$A$2:$A$378&gt;=MAX(DATE(YEAR($P$30),MONTH($P$30),1),$F$2)) *
   ('2026_VTR (nicht ändern)'!$A$2:$A$378&lt;=EOMONTH($P$30,0)) *
   INDEX('2026_VTR (nicht ändern)'!$E$2:$S$378,0,MATCH($C47,'2026_VTR (nicht ändern)'!$E$1:$S$1,0))
)</f>
        <v>0</v>
      </c>
      <c r="Q47" s="58">
        <f t="shared" si="12"/>
        <v>0</v>
      </c>
      <c r="R47" s="65" cm="1">
        <f t="array" ref="R47">SUMPRODUCT(
   ('2026_VTR (nicht ändern)'!$A$2:$A$378 &gt;= MAX(DATE(YEAR($R$30),MONTH($R$30),1), $F$2)) *
   ('2026_VTR (nicht ändern)'!$A$2:$A$378 &lt; MIN(EOMONTH($R$30,0)+1, '2026_VTR (nicht ändern)'!$X$53)) *
   INDEX('2026_VTR (nicht ändern)'!$E$2:$S$378, 0, MATCH($C47, '2026_VTR (nicht ändern)'!$E$1:$S$1, 0))
)</f>
        <v>0</v>
      </c>
      <c r="S47" s="58">
        <f t="shared" si="13"/>
        <v>0</v>
      </c>
      <c r="T47" s="5"/>
      <c r="U47" s="66"/>
      <c r="V47" s="51"/>
      <c r="W47" s="52"/>
      <c r="X47" s="60"/>
      <c r="Y47" s="66"/>
      <c r="Z47" s="51"/>
      <c r="AA47" s="52"/>
      <c r="AB47" s="60"/>
      <c r="AC47" s="66"/>
      <c r="AD47" s="51"/>
      <c r="AE47" s="52"/>
      <c r="AF47" s="60"/>
      <c r="AG47" s="66"/>
      <c r="AI47" s="51"/>
      <c r="AJ47" s="52"/>
      <c r="AK47" s="60"/>
      <c r="AL47" s="66"/>
    </row>
    <row r="48" spans="1:38" ht="13.8" x14ac:dyDescent="0.25">
      <c r="A48" s="5"/>
      <c r="B48" s="134"/>
      <c r="C48" s="47" t="s">
        <v>78</v>
      </c>
      <c r="D48" s="48"/>
      <c r="E48" s="57">
        <v>0</v>
      </c>
      <c r="F48" s="65" cm="1">
        <f t="array" ref="F48">SUMPRODUCT(
   ('2026_VTR (nicht ändern)'!$A$2:$A$378 &gt;= MAX($F$30, $F$2)) *
   ('2026_VTR (nicht ändern)'!$A$2:$A$378 &lt;= EOMONTH($F$30,0)) *
   INDEX('2026_VTR (nicht ändern)'!$E$2:$S$378, 0, MATCH($C48, '2026_VTR (nicht ändern)'!$E$1:$S$1, 0))
)</f>
        <v>0</v>
      </c>
      <c r="G48" s="58">
        <f t="shared" si="7"/>
        <v>0</v>
      </c>
      <c r="H48" s="65" cm="1">
        <f t="array" ref="H48">SUMPRODUCT(
   ('2026_VTR (nicht ändern)'!$A$2:$A$378&gt;=MAX(DATE(YEAR($H$30),MONTH($H$30),1),$F$2)) *
   ('2026_VTR (nicht ändern)'!$A$2:$A$378&lt;=EOMONTH($H$30,0)) *
   INDEX('2026_VTR (nicht ändern)'!$E$2:$S$378,0,MATCH($C48,'2026_VTR (nicht ändern)'!$E$1:$S$1,0))
)</f>
        <v>0</v>
      </c>
      <c r="I48" s="58">
        <f t="shared" si="8"/>
        <v>0</v>
      </c>
      <c r="J48" s="65" cm="1">
        <f t="array" ref="J48">SUMPRODUCT(
   ('2026_VTR (nicht ändern)'!$A$2:$A$378&gt;=MAX(DATE(YEAR($J$30),MONTH($J$30),1),$F$2)) *
   ('2026_VTR (nicht ändern)'!$A$2:$A$378&lt;=EOMONTH($J$30,0)) *
   INDEX('2026_VTR (nicht ändern)'!$E$2:$S$378,0,MATCH($C48,'2026_VTR (nicht ändern)'!$E$1:$S$1,0))
)</f>
        <v>0</v>
      </c>
      <c r="K48" s="58">
        <f t="shared" si="9"/>
        <v>0</v>
      </c>
      <c r="L48" s="65" cm="1">
        <f t="array" ref="L48">SUMPRODUCT(
   ('2026_VTR (nicht ändern)'!$A$2:$A$378&gt;=MAX(DATE(YEAR($L$30),MONTH($L$30),1),$F$2)) *
   ('2026_VTR (nicht ändern)'!$A$2:$A$378&lt;=EOMONTH($L$30,0)) *
   INDEX('2026_VTR (nicht ändern)'!$E$2:$S$378,0,MATCH($C48,'2026_VTR (nicht ändern)'!$E$1:$S$1,0))
)</f>
        <v>0</v>
      </c>
      <c r="M48" s="58">
        <f t="shared" si="10"/>
        <v>0</v>
      </c>
      <c r="N48" s="65" cm="1">
        <f t="array" ref="N48">SUMPRODUCT(
   ('2026_VTR (nicht ändern)'!$A$2:$A$378&gt;=MAX(DATE(YEAR($N$30),MONTH($N$30),1),$F$2)) *
   ('2026_VTR (nicht ändern)'!$A$2:$A$378&lt;=EOMONTH($N$30,0)) *
   INDEX('2026_VTR (nicht ändern)'!$E$2:$S$378,0,MATCH($C48,'2026_VTR (nicht ändern)'!$E$1:$S$1,0))
)</f>
        <v>0</v>
      </c>
      <c r="O48" s="58">
        <f t="shared" si="11"/>
        <v>0</v>
      </c>
      <c r="P48" s="65" cm="1">
        <f t="array" ref="P48">SUMPRODUCT(
   ('2026_VTR (nicht ändern)'!$A$2:$A$378&gt;=MAX(DATE(YEAR($P$30),MONTH($P$30),1),$F$2)) *
   ('2026_VTR (nicht ändern)'!$A$2:$A$378&lt;=EOMONTH($P$30,0)) *
   INDEX('2026_VTR (nicht ändern)'!$E$2:$S$378,0,MATCH($C48,'2026_VTR (nicht ändern)'!$E$1:$S$1,0))
)</f>
        <v>0</v>
      </c>
      <c r="Q48" s="58">
        <f t="shared" si="12"/>
        <v>0</v>
      </c>
      <c r="R48" s="65" cm="1">
        <f t="array" ref="R48">SUMPRODUCT(
   ('2026_VTR (nicht ändern)'!$A$2:$A$378 &gt;= MAX(DATE(YEAR($R$30),MONTH($R$30),1), $F$2)) *
   ('2026_VTR (nicht ändern)'!$A$2:$A$378 &lt; MIN(EOMONTH($R$30,0)+1, '2026_VTR (nicht ändern)'!$X$53)) *
   INDEX('2026_VTR (nicht ändern)'!$E$2:$S$378, 0, MATCH($C48, '2026_VTR (nicht ändern)'!$E$1:$S$1, 0))
)</f>
        <v>0</v>
      </c>
      <c r="S48" s="58">
        <f t="shared" si="13"/>
        <v>0</v>
      </c>
      <c r="T48" s="5"/>
      <c r="U48" s="66"/>
      <c r="V48" s="51"/>
      <c r="W48" s="52"/>
      <c r="X48" s="60"/>
      <c r="Y48" s="66"/>
      <c r="Z48" s="51"/>
      <c r="AA48" s="52"/>
      <c r="AB48" s="60"/>
      <c r="AC48" s="66"/>
      <c r="AD48" s="51"/>
      <c r="AE48" s="52"/>
      <c r="AF48" s="60"/>
      <c r="AG48" s="66"/>
      <c r="AI48" s="51"/>
      <c r="AJ48" s="52"/>
      <c r="AK48" s="60"/>
      <c r="AL48" s="66"/>
    </row>
    <row r="49" spans="1:38" ht="13.8" x14ac:dyDescent="0.25">
      <c r="A49" s="5"/>
      <c r="B49" s="134"/>
      <c r="C49" s="47" t="s">
        <v>78</v>
      </c>
      <c r="D49" s="48"/>
      <c r="E49" s="57">
        <v>0</v>
      </c>
      <c r="F49" s="65" cm="1">
        <f t="array" ref="F49">SUMPRODUCT(
   ('2026_VTR (nicht ändern)'!$A$2:$A$378 &gt;= MAX($F$30, $F$2)) *
   ('2026_VTR (nicht ändern)'!$A$2:$A$378 &lt;= EOMONTH($F$30,0)) *
   INDEX('2026_VTR (nicht ändern)'!$E$2:$S$378, 0, MATCH($C49, '2026_VTR (nicht ändern)'!$E$1:$S$1, 0))
)</f>
        <v>0</v>
      </c>
      <c r="G49" s="58">
        <f t="shared" si="7"/>
        <v>0</v>
      </c>
      <c r="H49" s="65" cm="1">
        <f t="array" ref="H49">SUMPRODUCT(
   ('2026_VTR (nicht ändern)'!$A$2:$A$378&gt;=MAX(DATE(YEAR($H$30),MONTH($H$30),1),$F$2)) *
   ('2026_VTR (nicht ändern)'!$A$2:$A$378&lt;=EOMONTH($H$30,0)) *
   INDEX('2026_VTR (nicht ändern)'!$E$2:$S$378,0,MATCH($C49,'2026_VTR (nicht ändern)'!$E$1:$S$1,0))
)</f>
        <v>0</v>
      </c>
      <c r="I49" s="58">
        <f t="shared" si="8"/>
        <v>0</v>
      </c>
      <c r="J49" s="65" cm="1">
        <f t="array" ref="J49">SUMPRODUCT(
   ('2026_VTR (nicht ändern)'!$A$2:$A$378&gt;=MAX(DATE(YEAR($J$30),MONTH($J$30),1),$F$2)) *
   ('2026_VTR (nicht ändern)'!$A$2:$A$378&lt;=EOMONTH($J$30,0)) *
   INDEX('2026_VTR (nicht ändern)'!$E$2:$S$378,0,MATCH($C49,'2026_VTR (nicht ändern)'!$E$1:$S$1,0))
)</f>
        <v>0</v>
      </c>
      <c r="K49" s="58">
        <f t="shared" si="9"/>
        <v>0</v>
      </c>
      <c r="L49" s="65" cm="1">
        <f t="array" ref="L49">SUMPRODUCT(
   ('2026_VTR (nicht ändern)'!$A$2:$A$378&gt;=MAX(DATE(YEAR($L$30),MONTH($L$30),1),$F$2)) *
   ('2026_VTR (nicht ändern)'!$A$2:$A$378&lt;=EOMONTH($L$30,0)) *
   INDEX('2026_VTR (nicht ändern)'!$E$2:$S$378,0,MATCH($C49,'2026_VTR (nicht ändern)'!$E$1:$S$1,0))
)</f>
        <v>0</v>
      </c>
      <c r="M49" s="58">
        <f t="shared" si="10"/>
        <v>0</v>
      </c>
      <c r="N49" s="65" cm="1">
        <f t="array" ref="N49">SUMPRODUCT(
   ('2026_VTR (nicht ändern)'!$A$2:$A$378&gt;=MAX(DATE(YEAR($N$30),MONTH($N$30),1),$F$2)) *
   ('2026_VTR (nicht ändern)'!$A$2:$A$378&lt;=EOMONTH($N$30,0)) *
   INDEX('2026_VTR (nicht ändern)'!$E$2:$S$378,0,MATCH($C49,'2026_VTR (nicht ändern)'!$E$1:$S$1,0))
)</f>
        <v>0</v>
      </c>
      <c r="O49" s="58">
        <f t="shared" si="11"/>
        <v>0</v>
      </c>
      <c r="P49" s="65" cm="1">
        <f t="array" ref="P49">SUMPRODUCT(
   ('2026_VTR (nicht ändern)'!$A$2:$A$378&gt;=MAX(DATE(YEAR($P$30),MONTH($P$30),1),$F$2)) *
   ('2026_VTR (nicht ändern)'!$A$2:$A$378&lt;=EOMONTH($P$30,0)) *
   INDEX('2026_VTR (nicht ändern)'!$E$2:$S$378,0,MATCH($C49,'2026_VTR (nicht ändern)'!$E$1:$S$1,0))
)</f>
        <v>0</v>
      </c>
      <c r="Q49" s="58">
        <f t="shared" si="12"/>
        <v>0</v>
      </c>
      <c r="R49" s="65" cm="1">
        <f t="array" ref="R49">SUMPRODUCT(
   ('2026_VTR (nicht ändern)'!$A$2:$A$378 &gt;= MAX(DATE(YEAR($R$30),MONTH($R$30),1), $F$2)) *
   ('2026_VTR (nicht ändern)'!$A$2:$A$378 &lt; MIN(EOMONTH($R$30,0)+1, '2026_VTR (nicht ändern)'!$X$53)) *
   INDEX('2026_VTR (nicht ändern)'!$E$2:$S$378, 0, MATCH($C49, '2026_VTR (nicht ändern)'!$E$1:$S$1, 0))
)</f>
        <v>0</v>
      </c>
      <c r="S49" s="58">
        <f t="shared" si="13"/>
        <v>0</v>
      </c>
      <c r="T49" s="5"/>
      <c r="U49" s="66"/>
      <c r="V49" s="51"/>
      <c r="W49" s="52"/>
      <c r="X49" s="60"/>
      <c r="Y49" s="66"/>
      <c r="Z49" s="51"/>
      <c r="AA49" s="52"/>
      <c r="AB49" s="60"/>
      <c r="AC49" s="66"/>
      <c r="AD49" s="51"/>
      <c r="AE49" s="52"/>
      <c r="AF49" s="60"/>
      <c r="AG49" s="66"/>
      <c r="AI49" s="51"/>
      <c r="AJ49" s="52"/>
      <c r="AK49" s="60"/>
      <c r="AL49" s="66"/>
    </row>
    <row r="50" spans="1:38" ht="14.4" thickBot="1" x14ac:dyDescent="0.3">
      <c r="A50" s="5"/>
      <c r="B50" s="134"/>
      <c r="C50" s="47" t="s">
        <v>78</v>
      </c>
      <c r="D50" s="48"/>
      <c r="E50" s="57">
        <v>0</v>
      </c>
      <c r="F50" s="65" cm="1">
        <f t="array" ref="F50">SUMPRODUCT(
   ('2026_VTR (nicht ändern)'!$A$2:$A$378 &gt;= MAX($F$30, $F$2)) *
   ('2026_VTR (nicht ändern)'!$A$2:$A$378 &lt;= EOMONTH($F$30,0)) *
   INDEX('2026_VTR (nicht ändern)'!$E$2:$S$378, 0, MATCH($C50, '2026_VTR (nicht ändern)'!$E$1:$S$1, 0))
)</f>
        <v>0</v>
      </c>
      <c r="G50" s="58">
        <f t="shared" si="7"/>
        <v>0</v>
      </c>
      <c r="H50" s="65" cm="1">
        <f t="array" ref="H50">SUMPRODUCT(
   ('2026_VTR (nicht ändern)'!$A$2:$A$378&gt;=MAX(DATE(YEAR($H$30),MONTH($H$30),1),$F$2)) *
   ('2026_VTR (nicht ändern)'!$A$2:$A$378&lt;=EOMONTH($H$30,0)) *
   INDEX('2026_VTR (nicht ändern)'!$E$2:$S$378,0,MATCH($C50,'2026_VTR (nicht ändern)'!$E$1:$S$1,0))
)</f>
        <v>0</v>
      </c>
      <c r="I50" s="58">
        <f t="shared" si="8"/>
        <v>0</v>
      </c>
      <c r="J50" s="65" cm="1">
        <f t="array" ref="J50">SUMPRODUCT(
   ('2026_VTR (nicht ändern)'!$A$2:$A$378&gt;=MAX(DATE(YEAR($J$30),MONTH($J$30),1),$F$2)) *
   ('2026_VTR (nicht ändern)'!$A$2:$A$378&lt;=EOMONTH($J$30,0)) *
   INDEX('2026_VTR (nicht ändern)'!$E$2:$S$378,0,MATCH($C50,'2026_VTR (nicht ändern)'!$E$1:$S$1,0))
)</f>
        <v>0</v>
      </c>
      <c r="K50" s="58">
        <f t="shared" si="9"/>
        <v>0</v>
      </c>
      <c r="L50" s="65" cm="1">
        <f t="array" ref="L50">SUMPRODUCT(
   ('2026_VTR (nicht ändern)'!$A$2:$A$378&gt;=MAX(DATE(YEAR($L$30),MONTH($L$30),1),$F$2)) *
   ('2026_VTR (nicht ändern)'!$A$2:$A$378&lt;=EOMONTH($L$30,0)) *
   INDEX('2026_VTR (nicht ändern)'!$E$2:$S$378,0,MATCH($C50,'2026_VTR (nicht ändern)'!$E$1:$S$1,0))
)</f>
        <v>0</v>
      </c>
      <c r="M50" s="58">
        <f t="shared" si="10"/>
        <v>0</v>
      </c>
      <c r="N50" s="65" cm="1">
        <f t="array" ref="N50">SUMPRODUCT(
   ('2026_VTR (nicht ändern)'!$A$2:$A$378&gt;=MAX(DATE(YEAR($N$30),MONTH($N$30),1),$F$2)) *
   ('2026_VTR (nicht ändern)'!$A$2:$A$378&lt;=EOMONTH($N$30,0)) *
   INDEX('2026_VTR (nicht ändern)'!$E$2:$S$378,0,MATCH($C50,'2026_VTR (nicht ändern)'!$E$1:$S$1,0))
)</f>
        <v>0</v>
      </c>
      <c r="O50" s="58">
        <f t="shared" si="11"/>
        <v>0</v>
      </c>
      <c r="P50" s="65" cm="1">
        <f t="array" ref="P50">SUMPRODUCT(
   ('2026_VTR (nicht ändern)'!$A$2:$A$378&gt;=MAX(DATE(YEAR($P$30),MONTH($P$30),1),$F$2)) *
   ('2026_VTR (nicht ändern)'!$A$2:$A$378&lt;=EOMONTH($P$30,0)) *
   INDEX('2026_VTR (nicht ändern)'!$E$2:$S$378,0,MATCH($C50,'2026_VTR (nicht ändern)'!$E$1:$S$1,0))
)</f>
        <v>0</v>
      </c>
      <c r="Q50" s="58">
        <f t="shared" si="12"/>
        <v>0</v>
      </c>
      <c r="R50" s="65" cm="1">
        <f t="array" ref="R50">SUMPRODUCT(
   ('2026_VTR (nicht ändern)'!$A$2:$A$378 &gt;= MAX(DATE(YEAR($R$30),MONTH($R$30),1), $F$2)) *
   ('2026_VTR (nicht ändern)'!$A$2:$A$378 &lt; MIN(EOMONTH($R$30,0)+1, '2026_VTR (nicht ändern)'!$X$53)) *
   INDEX('2026_VTR (nicht ändern)'!$E$2:$S$378, 0, MATCH($C50, '2026_VTR (nicht ändern)'!$E$1:$S$1, 0))
)</f>
        <v>0</v>
      </c>
      <c r="S50" s="58">
        <f t="shared" si="13"/>
        <v>0</v>
      </c>
      <c r="T50" s="5"/>
      <c r="U50" s="66"/>
      <c r="V50" s="51"/>
      <c r="W50" s="52" t="s">
        <v>77</v>
      </c>
      <c r="X50" s="60"/>
      <c r="Y50" s="66"/>
      <c r="Z50" s="51"/>
      <c r="AA50" s="52" t="s">
        <v>77</v>
      </c>
      <c r="AB50" s="60"/>
      <c r="AC50" s="66"/>
      <c r="AD50" s="51"/>
      <c r="AE50" s="52" t="s">
        <v>77</v>
      </c>
      <c r="AF50" s="60"/>
      <c r="AG50" s="66"/>
      <c r="AI50" s="51"/>
      <c r="AJ50" s="52" t="s">
        <v>77</v>
      </c>
      <c r="AK50" s="60"/>
      <c r="AL50" s="66"/>
    </row>
    <row r="51" spans="1:38" ht="13.8" thickBot="1" x14ac:dyDescent="0.3">
      <c r="A51" s="5"/>
      <c r="B51" s="11"/>
      <c r="C51" s="12"/>
      <c r="D51" s="12"/>
      <c r="E51" s="28" t="s">
        <v>39</v>
      </c>
      <c r="F51" s="32" cm="1">
        <f t="array" ref="F51">SUM(IF(ISNA(F32:F50)=FALSE,F32:F50))</f>
        <v>0</v>
      </c>
      <c r="G51" s="59" cm="1">
        <f t="array" ref="G51">SUM(IF(ISNA(G31:G50)=FALSE,G31:G50))</f>
        <v>0</v>
      </c>
      <c r="H51" s="32" cm="1">
        <f t="array" ref="H51">SUM(IF(ISNA(H32:H50)=FALSE,H32:H50))</f>
        <v>0</v>
      </c>
      <c r="I51" s="59" cm="1">
        <f t="array" ref="I51">SUM(IF(ISNA(I31:I50)=FALSE,I31:I50))</f>
        <v>0</v>
      </c>
      <c r="J51" s="32" cm="1">
        <f t="array" ref="J51">SUM(IF(ISNA(J32:J50)=FALSE,J32:J50))</f>
        <v>0</v>
      </c>
      <c r="K51" s="59" cm="1">
        <f t="array" ref="K51">SUM(IF(ISNA(K31:K50)=FALSE,K31:K50))</f>
        <v>0</v>
      </c>
      <c r="L51" s="32" cm="1">
        <f t="array" ref="L51">SUM(IF(ISNA(L32:L50)=FALSE,L32:L50))</f>
        <v>0</v>
      </c>
      <c r="M51" s="59" cm="1">
        <f t="array" ref="M51">SUM(IF(ISNA(M31:M50)=FALSE,M31:M50))</f>
        <v>0</v>
      </c>
      <c r="N51" s="32" cm="1">
        <f t="array" ref="N51">SUM(IF(ISNA(N32:N50)=FALSE,N32:N50))</f>
        <v>0</v>
      </c>
      <c r="O51" s="59" cm="1">
        <f t="array" ref="O51">SUM(IF(ISNA(O31:O50)=FALSE,O31:O50))</f>
        <v>0</v>
      </c>
      <c r="P51" s="32" cm="1">
        <f t="array" ref="P51">SUM(IF(ISNA(P32:P50)=FALSE,P32:P50))</f>
        <v>0</v>
      </c>
      <c r="Q51" s="59" cm="1">
        <f t="array" ref="Q51">SUM(IF(ISNA(Q31:Q50)=FALSE,Q31:Q50))</f>
        <v>0</v>
      </c>
      <c r="R51" s="32" cm="1">
        <f t="array" ref="R51">SUM(IF(ISNA(R32:R50)=FALSE,R32:R50))</f>
        <v>0</v>
      </c>
      <c r="S51" s="59" cm="1">
        <f t="array" ref="S51">SUM(IF(ISNA(S31:S50)=FALSE,S31:S50))</f>
        <v>0</v>
      </c>
      <c r="T51" s="5"/>
      <c r="U51" s="66"/>
      <c r="V51" s="42" t="s">
        <v>75</v>
      </c>
      <c r="W51" s="43"/>
      <c r="X51" s="61">
        <f>SUM(X7:X50)</f>
        <v>0</v>
      </c>
      <c r="Y51" s="66"/>
      <c r="Z51" s="42" t="s">
        <v>75</v>
      </c>
      <c r="AA51" s="43"/>
      <c r="AB51" s="61">
        <f>SUM(AB7:AB50)</f>
        <v>0</v>
      </c>
      <c r="AC51" s="66"/>
      <c r="AD51" s="42" t="s">
        <v>75</v>
      </c>
      <c r="AE51" s="43"/>
      <c r="AF51" s="61">
        <f>SUM(AF7:AF50)</f>
        <v>0</v>
      </c>
      <c r="AG51" s="66"/>
      <c r="AI51" s="42" t="s">
        <v>75</v>
      </c>
      <c r="AJ51" s="43"/>
      <c r="AK51" s="61">
        <f>SUM(AK7:AK50)</f>
        <v>0</v>
      </c>
      <c r="AL51" s="66"/>
    </row>
    <row r="52" spans="1:38" x14ac:dyDescent="0.25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66"/>
      <c r="V52" s="5" t="s">
        <v>72</v>
      </c>
      <c r="W52" s="5"/>
      <c r="X52" s="5"/>
      <c r="Y52" s="66"/>
      <c r="Z52" s="5" t="s">
        <v>72</v>
      </c>
      <c r="AA52" s="5"/>
      <c r="AB52" s="5"/>
      <c r="AC52" s="66"/>
      <c r="AD52" s="5" t="s">
        <v>72</v>
      </c>
      <c r="AE52" s="5"/>
      <c r="AF52" s="5"/>
      <c r="AG52" s="66"/>
      <c r="AI52" s="5" t="s">
        <v>72</v>
      </c>
      <c r="AJ52" s="5"/>
      <c r="AK52" s="5"/>
      <c r="AL52" s="66"/>
    </row>
    <row r="53" spans="1:38" ht="13.8" thickBot="1" x14ac:dyDescent="0.3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66"/>
      <c r="W53" s="5"/>
      <c r="X53" s="5"/>
      <c r="Y53" s="66"/>
      <c r="AA53" s="5"/>
      <c r="AB53" s="5"/>
      <c r="AC53" s="66"/>
      <c r="AE53" s="5"/>
      <c r="AF53" s="5"/>
      <c r="AG53" s="66"/>
      <c r="AJ53" s="66"/>
      <c r="AK53" s="66"/>
      <c r="AL53" s="66"/>
    </row>
    <row r="54" spans="1:38" ht="13.8" thickBot="1" x14ac:dyDescent="0.3">
      <c r="A54" s="5"/>
      <c r="B54" s="161" t="s">
        <v>124</v>
      </c>
      <c r="C54" s="162"/>
      <c r="D54" s="162"/>
      <c r="E54" s="163"/>
      <c r="F54" s="156">
        <v>46369</v>
      </c>
      <c r="G54" s="157"/>
      <c r="H54" s="5"/>
      <c r="I54" s="5"/>
      <c r="J54" s="156" t="s">
        <v>149</v>
      </c>
      <c r="K54" s="164"/>
      <c r="L54" s="164"/>
      <c r="M54" s="164"/>
      <c r="N54" s="157"/>
      <c r="O54" s="5"/>
      <c r="P54" s="5"/>
      <c r="Q54" s="5"/>
      <c r="R54" s="5"/>
      <c r="S54" s="5"/>
      <c r="T54" s="5"/>
      <c r="U54" s="66"/>
      <c r="V54" s="5"/>
      <c r="W54" s="5"/>
      <c r="X54" s="5"/>
      <c r="Y54" s="66"/>
      <c r="Z54" s="5"/>
      <c r="AA54" s="5"/>
      <c r="AB54" s="5"/>
      <c r="AC54" s="66"/>
      <c r="AD54" s="66"/>
      <c r="AE54" s="66"/>
      <c r="AF54" s="66"/>
      <c r="AG54" s="66"/>
      <c r="AH54" s="66"/>
      <c r="AI54" s="66"/>
      <c r="AJ54" s="66"/>
      <c r="AK54" s="66"/>
      <c r="AL54" s="66"/>
    </row>
    <row r="55" spans="1:38" ht="14.4" thickBot="1" x14ac:dyDescent="0.3">
      <c r="A55" s="5"/>
      <c r="B55" s="20" t="s">
        <v>0</v>
      </c>
      <c r="C55" s="30" t="s">
        <v>1</v>
      </c>
      <c r="D55" s="30" t="s">
        <v>34</v>
      </c>
      <c r="E55" s="21" t="s">
        <v>42</v>
      </c>
      <c r="F55" s="20" t="s">
        <v>36</v>
      </c>
      <c r="G55" s="14" t="s">
        <v>81</v>
      </c>
      <c r="H55" s="5"/>
      <c r="I55" s="5"/>
      <c r="J55" s="20" t="s">
        <v>150</v>
      </c>
      <c r="K55" s="149" t="s">
        <v>151</v>
      </c>
      <c r="L55" s="150"/>
      <c r="M55" s="151"/>
      <c r="N55" s="14" t="s">
        <v>80</v>
      </c>
      <c r="O55" s="5"/>
      <c r="P55" s="5"/>
      <c r="Q55" s="5"/>
      <c r="R55" s="5"/>
      <c r="S55" s="5"/>
      <c r="T55" s="5"/>
      <c r="U55" s="66"/>
      <c r="V55" s="66"/>
      <c r="W55" s="66"/>
      <c r="X55" s="66"/>
      <c r="Y55" s="66"/>
      <c r="Z55" s="66"/>
      <c r="AA55" s="66"/>
      <c r="AB55" s="66"/>
      <c r="AC55" s="66"/>
      <c r="AD55" s="66"/>
      <c r="AE55" s="66"/>
      <c r="AF55" s="66"/>
      <c r="AG55" s="66"/>
      <c r="AH55" s="66"/>
      <c r="AI55" s="66"/>
      <c r="AJ55" s="66"/>
      <c r="AK55" s="66"/>
      <c r="AL55" s="66"/>
    </row>
    <row r="56" spans="1:38" ht="13.8" x14ac:dyDescent="0.25">
      <c r="A56" s="5"/>
      <c r="B56" s="134"/>
      <c r="C56" s="47" t="s">
        <v>78</v>
      </c>
      <c r="D56" s="48"/>
      <c r="E56" s="57">
        <v>0</v>
      </c>
      <c r="F56" s="65" cm="1">
        <f t="array" ref="F56">SUMPRODUCT(
   ('2026_VTR (nicht ändern)'!$A$2:$A$378 &gt;= MAX($F$54, $F$2)) *
   ('2026_VTR (nicht ändern)'!$A$2:$A$378 &lt;= EOMONTH($F$54,0)) *
   INDEX('2026_VTR (nicht ändern)'!$E$2:$S$378, 0, MATCH($C56, '2026_VTR (nicht ändern)'!$E$1:$S$1, 0))
)</f>
        <v>0</v>
      </c>
      <c r="G56" s="58">
        <f>F56*$E56</f>
        <v>0</v>
      </c>
      <c r="H56" s="5"/>
      <c r="I56" s="5"/>
      <c r="J56" s="117">
        <f>B8</f>
        <v>0</v>
      </c>
      <c r="K56" s="118">
        <f>SUM(F8,H8,J8,L8,N8,P8,F32,H32,J32,L32,N32,P32,R32,F56)</f>
        <v>0</v>
      </c>
      <c r="L56" s="119"/>
      <c r="M56" s="120"/>
      <c r="N56" s="58">
        <f t="shared" ref="N56:N74" si="14">SUM(I8,K8,M8,O8,Q8,G8,I32,K32,M32,O32,Q32,S32,G32,G56)</f>
        <v>0</v>
      </c>
      <c r="O56" s="5"/>
      <c r="P56" s="5"/>
      <c r="Q56" s="5"/>
      <c r="R56" s="5"/>
      <c r="S56" s="5"/>
      <c r="T56" s="5"/>
    </row>
    <row r="57" spans="1:38" ht="13.8" x14ac:dyDescent="0.25">
      <c r="A57" s="5"/>
      <c r="B57" s="134"/>
      <c r="C57" s="47" t="s">
        <v>78</v>
      </c>
      <c r="D57" s="48"/>
      <c r="E57" s="57">
        <v>0</v>
      </c>
      <c r="F57" s="65" cm="1">
        <f t="array" ref="F57">SUMPRODUCT(
   ('2026_VTR (nicht ändern)'!$A$2:$A$378 &gt;= MAX($F$54, $F$2)) *
   ('2026_VTR (nicht ändern)'!$A$2:$A$378 &lt;= EOMONTH($F$54,0)) *
   INDEX('2026_VTR (nicht ändern)'!$E$2:$S$378, 0, MATCH($C57, '2026_VTR (nicht ändern)'!$E$1:$S$1, 0))
)</f>
        <v>0</v>
      </c>
      <c r="G57" s="58">
        <f t="shared" ref="G57:G74" si="15">F57*$E57</f>
        <v>0</v>
      </c>
      <c r="H57" s="5"/>
      <c r="I57" s="5"/>
      <c r="J57" s="117">
        <f t="shared" ref="J57:J74" si="16">B9</f>
        <v>0</v>
      </c>
      <c r="K57" s="121">
        <f t="shared" ref="K57:K74" si="17">SUM(F9,H9,J9,L9,N9,P9,F33,H33,J33,L33,N33,P33,R33,F57)</f>
        <v>0</v>
      </c>
      <c r="L57" s="122"/>
      <c r="M57" s="123"/>
      <c r="N57" s="58">
        <f t="shared" si="14"/>
        <v>0</v>
      </c>
      <c r="O57" s="5"/>
      <c r="P57" s="5"/>
      <c r="Q57" s="5"/>
      <c r="R57" s="5"/>
      <c r="S57" s="5"/>
      <c r="T57" s="5"/>
    </row>
    <row r="58" spans="1:38" ht="13.8" x14ac:dyDescent="0.25">
      <c r="A58" s="5"/>
      <c r="B58" s="134"/>
      <c r="C58" s="47" t="s">
        <v>78</v>
      </c>
      <c r="D58" s="48"/>
      <c r="E58" s="57">
        <v>0</v>
      </c>
      <c r="F58" s="65" cm="1">
        <f t="array" ref="F58">SUMPRODUCT(
   ('2026_VTR (nicht ändern)'!$A$2:$A$378 &gt;= MAX($F$54, $F$2)) *
   ('2026_VTR (nicht ändern)'!$A$2:$A$378 &lt;= EOMONTH($F$54,0)) *
   INDEX('2026_VTR (nicht ändern)'!$E$2:$S$378, 0, MATCH($C58, '2026_VTR (nicht ändern)'!$E$1:$S$1, 0))
)</f>
        <v>0</v>
      </c>
      <c r="G58" s="58">
        <f t="shared" si="15"/>
        <v>0</v>
      </c>
      <c r="H58" s="5"/>
      <c r="I58" s="5"/>
      <c r="J58" s="117">
        <f t="shared" si="16"/>
        <v>0</v>
      </c>
      <c r="K58" s="121">
        <f t="shared" si="17"/>
        <v>0</v>
      </c>
      <c r="L58" s="122"/>
      <c r="M58" s="123"/>
      <c r="N58" s="58">
        <f t="shared" si="14"/>
        <v>0</v>
      </c>
      <c r="O58" s="5"/>
      <c r="P58" s="5"/>
      <c r="Q58" s="5"/>
      <c r="R58" s="5"/>
      <c r="S58" s="5"/>
      <c r="T58" s="5"/>
    </row>
    <row r="59" spans="1:38" ht="13.8" x14ac:dyDescent="0.25">
      <c r="A59" s="5"/>
      <c r="B59" s="134"/>
      <c r="C59" s="47" t="s">
        <v>78</v>
      </c>
      <c r="D59" s="48"/>
      <c r="E59" s="57">
        <v>0</v>
      </c>
      <c r="F59" s="65" cm="1">
        <f t="array" ref="F59">SUMPRODUCT(
   ('2026_VTR (nicht ändern)'!$A$2:$A$378 &gt;= MAX($F$54, $F$2)) *
   ('2026_VTR (nicht ändern)'!$A$2:$A$378 &lt;= EOMONTH($F$54,0)) *
   INDEX('2026_VTR (nicht ändern)'!$E$2:$S$378, 0, MATCH($C59, '2026_VTR (nicht ändern)'!$E$1:$S$1, 0))
)</f>
        <v>0</v>
      </c>
      <c r="G59" s="58">
        <f t="shared" si="15"/>
        <v>0</v>
      </c>
      <c r="H59" s="5"/>
      <c r="I59" s="5"/>
      <c r="J59" s="117">
        <f t="shared" si="16"/>
        <v>0</v>
      </c>
      <c r="K59" s="121">
        <f t="shared" si="17"/>
        <v>0</v>
      </c>
      <c r="L59" s="122"/>
      <c r="M59" s="123"/>
      <c r="N59" s="58">
        <f t="shared" si="14"/>
        <v>0</v>
      </c>
      <c r="O59" s="5"/>
      <c r="P59" s="5"/>
      <c r="Q59" s="5"/>
      <c r="R59" s="5"/>
      <c r="S59" s="5"/>
      <c r="T59" s="5"/>
    </row>
    <row r="60" spans="1:38" ht="13.8" x14ac:dyDescent="0.25">
      <c r="A60" s="5"/>
      <c r="B60" s="134"/>
      <c r="C60" s="47" t="s">
        <v>78</v>
      </c>
      <c r="D60" s="48"/>
      <c r="E60" s="57">
        <v>0</v>
      </c>
      <c r="F60" s="65" cm="1">
        <f t="array" ref="F60">SUMPRODUCT(
   ('2026_VTR (nicht ändern)'!$A$2:$A$378 &gt;= MAX($F$54, $F$2)) *
   ('2026_VTR (nicht ändern)'!$A$2:$A$378 &lt;= EOMONTH($F$54,0)) *
   INDEX('2026_VTR (nicht ändern)'!$E$2:$S$378, 0, MATCH($C60, '2026_VTR (nicht ändern)'!$E$1:$S$1, 0))
)</f>
        <v>0</v>
      </c>
      <c r="G60" s="58">
        <f t="shared" si="15"/>
        <v>0</v>
      </c>
      <c r="H60" s="5"/>
      <c r="I60" s="5"/>
      <c r="J60" s="117">
        <f t="shared" si="16"/>
        <v>0</v>
      </c>
      <c r="K60" s="121">
        <f t="shared" si="17"/>
        <v>0</v>
      </c>
      <c r="L60" s="122"/>
      <c r="M60" s="123"/>
      <c r="N60" s="58">
        <f t="shared" si="14"/>
        <v>0</v>
      </c>
      <c r="O60" s="5"/>
      <c r="P60" s="5"/>
      <c r="Q60" s="5"/>
      <c r="R60" s="5"/>
      <c r="S60" s="5"/>
      <c r="T60" s="5"/>
    </row>
    <row r="61" spans="1:38" ht="13.8" x14ac:dyDescent="0.25">
      <c r="A61" s="5"/>
      <c r="B61" s="134"/>
      <c r="C61" s="47" t="s">
        <v>78</v>
      </c>
      <c r="D61" s="48"/>
      <c r="E61" s="57">
        <v>0</v>
      </c>
      <c r="F61" s="65" cm="1">
        <f t="array" ref="F61">SUMPRODUCT(
   ('2026_VTR (nicht ändern)'!$A$2:$A$378 &gt;= MAX($F$54, $F$2)) *
   ('2026_VTR (nicht ändern)'!$A$2:$A$378 &lt;= EOMONTH($F$54,0)) *
   INDEX('2026_VTR (nicht ändern)'!$E$2:$S$378, 0, MATCH($C61, '2026_VTR (nicht ändern)'!$E$1:$S$1, 0))
)</f>
        <v>0</v>
      </c>
      <c r="G61" s="58">
        <f t="shared" si="15"/>
        <v>0</v>
      </c>
      <c r="H61" s="5"/>
      <c r="I61" s="5"/>
      <c r="J61" s="117">
        <f t="shared" si="16"/>
        <v>0</v>
      </c>
      <c r="K61" s="121">
        <f t="shared" si="17"/>
        <v>0</v>
      </c>
      <c r="L61" s="122"/>
      <c r="M61" s="123"/>
      <c r="N61" s="58">
        <f t="shared" si="14"/>
        <v>0</v>
      </c>
      <c r="O61" s="5"/>
      <c r="P61" s="5"/>
      <c r="Q61" s="5"/>
      <c r="R61" s="5"/>
      <c r="S61" s="5"/>
      <c r="T61" s="5"/>
    </row>
    <row r="62" spans="1:38" ht="13.8" x14ac:dyDescent="0.25">
      <c r="A62" s="5"/>
      <c r="B62" s="134"/>
      <c r="C62" s="47" t="s">
        <v>78</v>
      </c>
      <c r="D62" s="48"/>
      <c r="E62" s="57">
        <v>0</v>
      </c>
      <c r="F62" s="65" cm="1">
        <f t="array" ref="F62">SUMPRODUCT(
   ('2026_VTR (nicht ändern)'!$A$2:$A$378 &gt;= MAX($F$54, $F$2)) *
   ('2026_VTR (nicht ändern)'!$A$2:$A$378 &lt;= EOMONTH($F$54,0)) *
   INDEX('2026_VTR (nicht ändern)'!$E$2:$S$378, 0, MATCH($C62, '2026_VTR (nicht ändern)'!$E$1:$S$1, 0))
)</f>
        <v>0</v>
      </c>
      <c r="G62" s="58">
        <f t="shared" si="15"/>
        <v>0</v>
      </c>
      <c r="H62" s="5"/>
      <c r="I62" s="5"/>
      <c r="J62" s="117">
        <f t="shared" si="16"/>
        <v>0</v>
      </c>
      <c r="K62" s="121">
        <f t="shared" si="17"/>
        <v>0</v>
      </c>
      <c r="L62" s="122"/>
      <c r="M62" s="123"/>
      <c r="N62" s="58">
        <f t="shared" si="14"/>
        <v>0</v>
      </c>
      <c r="O62" s="5"/>
      <c r="P62" s="5"/>
      <c r="Q62" s="5"/>
      <c r="R62" s="5"/>
      <c r="S62" s="5"/>
      <c r="T62" s="5"/>
    </row>
    <row r="63" spans="1:38" ht="13.8" x14ac:dyDescent="0.25">
      <c r="A63" s="5"/>
      <c r="B63" s="134"/>
      <c r="C63" s="47" t="s">
        <v>78</v>
      </c>
      <c r="D63" s="48"/>
      <c r="E63" s="57">
        <v>0</v>
      </c>
      <c r="F63" s="65" cm="1">
        <f t="array" ref="F63">SUMPRODUCT(
   ('2026_VTR (nicht ändern)'!$A$2:$A$378 &gt;= MAX($F$54, $F$2)) *
   ('2026_VTR (nicht ändern)'!$A$2:$A$378 &lt;= EOMONTH($F$54,0)) *
   INDEX('2026_VTR (nicht ändern)'!$E$2:$S$378, 0, MATCH($C63, '2026_VTR (nicht ändern)'!$E$1:$S$1, 0))
)</f>
        <v>0</v>
      </c>
      <c r="G63" s="58">
        <f t="shared" si="15"/>
        <v>0</v>
      </c>
      <c r="H63" s="5"/>
      <c r="I63" s="5"/>
      <c r="J63" s="117">
        <f t="shared" si="16"/>
        <v>0</v>
      </c>
      <c r="K63" s="121">
        <f t="shared" si="17"/>
        <v>0</v>
      </c>
      <c r="L63" s="122"/>
      <c r="M63" s="123"/>
      <c r="N63" s="58">
        <f t="shared" si="14"/>
        <v>0</v>
      </c>
      <c r="O63" s="5"/>
      <c r="P63" s="5"/>
      <c r="Q63" s="5"/>
      <c r="R63" s="5"/>
      <c r="S63" s="5"/>
      <c r="T63" s="5"/>
    </row>
    <row r="64" spans="1:38" ht="13.8" x14ac:dyDescent="0.25">
      <c r="A64" s="5"/>
      <c r="B64" s="134"/>
      <c r="C64" s="47" t="s">
        <v>78</v>
      </c>
      <c r="D64" s="48"/>
      <c r="E64" s="57">
        <v>0</v>
      </c>
      <c r="F64" s="65" cm="1">
        <f t="array" ref="F64">SUMPRODUCT(
   ('2026_VTR (nicht ändern)'!$A$2:$A$378 &gt;= MAX($F$54, $F$2)) *
   ('2026_VTR (nicht ändern)'!$A$2:$A$378 &lt;= EOMONTH($F$54,0)) *
   INDEX('2026_VTR (nicht ändern)'!$E$2:$S$378, 0, MATCH($C64, '2026_VTR (nicht ändern)'!$E$1:$S$1, 0))
)</f>
        <v>0</v>
      </c>
      <c r="G64" s="58">
        <f t="shared" si="15"/>
        <v>0</v>
      </c>
      <c r="H64" s="5"/>
      <c r="I64" s="5"/>
      <c r="J64" s="117">
        <f t="shared" si="16"/>
        <v>0</v>
      </c>
      <c r="K64" s="121">
        <f t="shared" si="17"/>
        <v>0</v>
      </c>
      <c r="L64" s="122"/>
      <c r="M64" s="123"/>
      <c r="N64" s="58">
        <f t="shared" si="14"/>
        <v>0</v>
      </c>
      <c r="O64" s="5"/>
      <c r="P64" s="5"/>
      <c r="Q64" s="5"/>
      <c r="R64" s="5"/>
      <c r="S64" s="5"/>
      <c r="T64" s="5"/>
    </row>
    <row r="65" spans="1:20" ht="13.8" x14ac:dyDescent="0.25">
      <c r="A65" s="5"/>
      <c r="B65" s="134"/>
      <c r="C65" s="47" t="s">
        <v>78</v>
      </c>
      <c r="D65" s="48"/>
      <c r="E65" s="57">
        <v>0</v>
      </c>
      <c r="F65" s="65" cm="1">
        <f t="array" ref="F65">SUMPRODUCT(
   ('2026_VTR (nicht ändern)'!$A$2:$A$378 &gt;= MAX($F$54, $F$2)) *
   ('2026_VTR (nicht ändern)'!$A$2:$A$378 &lt;= EOMONTH($F$54,0)) *
   INDEX('2026_VTR (nicht ändern)'!$E$2:$S$378, 0, MATCH($C65, '2026_VTR (nicht ändern)'!$E$1:$S$1, 0))
)</f>
        <v>0</v>
      </c>
      <c r="G65" s="58">
        <f t="shared" si="15"/>
        <v>0</v>
      </c>
      <c r="H65" s="5"/>
      <c r="I65" s="5"/>
      <c r="J65" s="117">
        <f t="shared" si="16"/>
        <v>0</v>
      </c>
      <c r="K65" s="121">
        <f t="shared" si="17"/>
        <v>0</v>
      </c>
      <c r="L65" s="122"/>
      <c r="M65" s="123"/>
      <c r="N65" s="58">
        <f t="shared" si="14"/>
        <v>0</v>
      </c>
      <c r="O65" s="5"/>
      <c r="P65" s="5"/>
      <c r="Q65" s="5"/>
      <c r="R65" s="5"/>
      <c r="S65" s="5"/>
      <c r="T65" s="5"/>
    </row>
    <row r="66" spans="1:20" ht="13.8" x14ac:dyDescent="0.25">
      <c r="A66" s="5"/>
      <c r="B66" s="134"/>
      <c r="C66" s="47" t="s">
        <v>78</v>
      </c>
      <c r="D66" s="48"/>
      <c r="E66" s="57">
        <v>0</v>
      </c>
      <c r="F66" s="65" cm="1">
        <f t="array" ref="F66">SUMPRODUCT(
   ('2026_VTR (nicht ändern)'!$A$2:$A$378 &gt;= MAX($F$54, $F$2)) *
   ('2026_VTR (nicht ändern)'!$A$2:$A$378 &lt;= EOMONTH($F$54,0)) *
   INDEX('2026_VTR (nicht ändern)'!$E$2:$S$378, 0, MATCH($C66, '2026_VTR (nicht ändern)'!$E$1:$S$1, 0))
)</f>
        <v>0</v>
      </c>
      <c r="G66" s="58">
        <f t="shared" si="15"/>
        <v>0</v>
      </c>
      <c r="H66" s="5"/>
      <c r="I66" s="5"/>
      <c r="J66" s="117">
        <f t="shared" si="16"/>
        <v>0</v>
      </c>
      <c r="K66" s="121">
        <f t="shared" si="17"/>
        <v>0</v>
      </c>
      <c r="L66" s="122"/>
      <c r="M66" s="123"/>
      <c r="N66" s="58">
        <f t="shared" si="14"/>
        <v>0</v>
      </c>
      <c r="O66" s="5"/>
      <c r="P66" s="5"/>
      <c r="Q66" s="5"/>
      <c r="R66" s="5"/>
      <c r="S66" s="5"/>
      <c r="T66" s="5"/>
    </row>
    <row r="67" spans="1:20" ht="13.8" x14ac:dyDescent="0.25">
      <c r="A67" s="5"/>
      <c r="B67" s="134"/>
      <c r="C67" s="47" t="s">
        <v>78</v>
      </c>
      <c r="D67" s="48"/>
      <c r="E67" s="57">
        <v>0</v>
      </c>
      <c r="F67" s="65" cm="1">
        <f t="array" ref="F67">SUMPRODUCT(
   ('2026_VTR (nicht ändern)'!$A$2:$A$378 &gt;= MAX($F$54, $F$2)) *
   ('2026_VTR (nicht ändern)'!$A$2:$A$378 &lt;= EOMONTH($F$54,0)) *
   INDEX('2026_VTR (nicht ändern)'!$E$2:$S$378, 0, MATCH($C67, '2026_VTR (nicht ändern)'!$E$1:$S$1, 0))
)</f>
        <v>0</v>
      </c>
      <c r="G67" s="58">
        <f t="shared" si="15"/>
        <v>0</v>
      </c>
      <c r="H67" s="5"/>
      <c r="I67" s="5"/>
      <c r="J67" s="117">
        <f t="shared" si="16"/>
        <v>0</v>
      </c>
      <c r="K67" s="121">
        <f t="shared" si="17"/>
        <v>0</v>
      </c>
      <c r="L67" s="122"/>
      <c r="M67" s="123"/>
      <c r="N67" s="58">
        <f t="shared" si="14"/>
        <v>0</v>
      </c>
      <c r="O67" s="5"/>
      <c r="P67" s="5"/>
      <c r="Q67" s="5"/>
      <c r="R67" s="5"/>
      <c r="S67" s="5"/>
      <c r="T67" s="5"/>
    </row>
    <row r="68" spans="1:20" ht="13.8" x14ac:dyDescent="0.25">
      <c r="A68" s="5"/>
      <c r="B68" s="134"/>
      <c r="C68" s="47" t="s">
        <v>78</v>
      </c>
      <c r="D68" s="48"/>
      <c r="E68" s="57">
        <v>0</v>
      </c>
      <c r="F68" s="65" cm="1">
        <f t="array" ref="F68">SUMPRODUCT(
   ('2026_VTR (nicht ändern)'!$A$2:$A$378 &gt;= MAX($F$54, $F$2)) *
   ('2026_VTR (nicht ändern)'!$A$2:$A$378 &lt;= EOMONTH($F$54,0)) *
   INDEX('2026_VTR (nicht ändern)'!$E$2:$S$378, 0, MATCH($C68, '2026_VTR (nicht ändern)'!$E$1:$S$1, 0))
)</f>
        <v>0</v>
      </c>
      <c r="G68" s="58">
        <f t="shared" si="15"/>
        <v>0</v>
      </c>
      <c r="H68" s="5"/>
      <c r="I68" s="5"/>
      <c r="J68" s="117">
        <f t="shared" si="16"/>
        <v>0</v>
      </c>
      <c r="K68" s="121">
        <f t="shared" si="17"/>
        <v>0</v>
      </c>
      <c r="L68" s="122"/>
      <c r="M68" s="123"/>
      <c r="N68" s="58">
        <f t="shared" si="14"/>
        <v>0</v>
      </c>
      <c r="O68" s="5"/>
      <c r="P68" s="5"/>
      <c r="Q68" s="5"/>
      <c r="R68" s="5"/>
      <c r="S68" s="5"/>
      <c r="T68" s="5"/>
    </row>
    <row r="69" spans="1:20" ht="13.8" x14ac:dyDescent="0.25">
      <c r="A69" s="5"/>
      <c r="B69" s="134"/>
      <c r="C69" s="47" t="s">
        <v>78</v>
      </c>
      <c r="D69" s="48"/>
      <c r="E69" s="57">
        <v>0</v>
      </c>
      <c r="F69" s="65" cm="1">
        <f t="array" ref="F69">SUMPRODUCT(
   ('2026_VTR (nicht ändern)'!$A$2:$A$378 &gt;= MAX($F$54, $F$2)) *
   ('2026_VTR (nicht ändern)'!$A$2:$A$378 &lt;= EOMONTH($F$54,0)) *
   INDEX('2026_VTR (nicht ändern)'!$E$2:$S$378, 0, MATCH($C69, '2026_VTR (nicht ändern)'!$E$1:$S$1, 0))
)</f>
        <v>0</v>
      </c>
      <c r="G69" s="58">
        <f t="shared" si="15"/>
        <v>0</v>
      </c>
      <c r="H69" s="5"/>
      <c r="I69" s="5"/>
      <c r="J69" s="117">
        <f t="shared" si="16"/>
        <v>0</v>
      </c>
      <c r="K69" s="121">
        <f t="shared" si="17"/>
        <v>0</v>
      </c>
      <c r="L69" s="122"/>
      <c r="M69" s="123"/>
      <c r="N69" s="58">
        <f t="shared" si="14"/>
        <v>0</v>
      </c>
      <c r="O69" s="5"/>
      <c r="P69" s="5"/>
      <c r="Q69" s="5"/>
      <c r="R69" s="5"/>
      <c r="S69" s="5"/>
      <c r="T69" s="5"/>
    </row>
    <row r="70" spans="1:20" ht="13.8" x14ac:dyDescent="0.25">
      <c r="A70" s="5"/>
      <c r="B70" s="134"/>
      <c r="C70" s="47" t="s">
        <v>78</v>
      </c>
      <c r="D70" s="48"/>
      <c r="E70" s="57">
        <v>0</v>
      </c>
      <c r="F70" s="65" cm="1">
        <f t="array" ref="F70">SUMPRODUCT(
   ('2026_VTR (nicht ändern)'!$A$2:$A$378 &gt;= MAX($F$54, $F$2)) *
   ('2026_VTR (nicht ändern)'!$A$2:$A$378 &lt;= EOMONTH($F$54,0)) *
   INDEX('2026_VTR (nicht ändern)'!$E$2:$S$378, 0, MATCH($C70, '2026_VTR (nicht ändern)'!$E$1:$S$1, 0))
)</f>
        <v>0</v>
      </c>
      <c r="G70" s="58">
        <f t="shared" si="15"/>
        <v>0</v>
      </c>
      <c r="H70" s="5"/>
      <c r="I70" s="5"/>
      <c r="J70" s="117">
        <f t="shared" si="16"/>
        <v>0</v>
      </c>
      <c r="K70" s="121">
        <f t="shared" si="17"/>
        <v>0</v>
      </c>
      <c r="L70" s="122"/>
      <c r="M70" s="123"/>
      <c r="N70" s="58">
        <f t="shared" si="14"/>
        <v>0</v>
      </c>
      <c r="O70" s="5"/>
      <c r="P70" s="5"/>
      <c r="Q70" s="5"/>
      <c r="R70" s="5"/>
      <c r="S70" s="5"/>
      <c r="T70" s="5"/>
    </row>
    <row r="71" spans="1:20" ht="13.8" x14ac:dyDescent="0.25">
      <c r="A71" s="5"/>
      <c r="B71" s="134"/>
      <c r="C71" s="47" t="s">
        <v>78</v>
      </c>
      <c r="D71" s="48"/>
      <c r="E71" s="57">
        <v>0</v>
      </c>
      <c r="F71" s="65" cm="1">
        <f t="array" ref="F71">SUMPRODUCT(
   ('2026_VTR (nicht ändern)'!$A$2:$A$378 &gt;= MAX($F$54, $F$2)) *
   ('2026_VTR (nicht ändern)'!$A$2:$A$378 &lt;= EOMONTH($F$54,0)) *
   INDEX('2026_VTR (nicht ändern)'!$E$2:$S$378, 0, MATCH($C71, '2026_VTR (nicht ändern)'!$E$1:$S$1, 0))
)</f>
        <v>0</v>
      </c>
      <c r="G71" s="58">
        <f t="shared" si="15"/>
        <v>0</v>
      </c>
      <c r="H71" s="5"/>
      <c r="I71" s="5"/>
      <c r="J71" s="117">
        <f t="shared" si="16"/>
        <v>0</v>
      </c>
      <c r="K71" s="121">
        <f t="shared" si="17"/>
        <v>0</v>
      </c>
      <c r="L71" s="122"/>
      <c r="M71" s="123"/>
      <c r="N71" s="58">
        <f t="shared" si="14"/>
        <v>0</v>
      </c>
      <c r="O71" s="5"/>
      <c r="P71" s="5"/>
      <c r="Q71" s="5"/>
      <c r="R71" s="5"/>
      <c r="S71" s="5"/>
      <c r="T71" s="5"/>
    </row>
    <row r="72" spans="1:20" ht="13.8" x14ac:dyDescent="0.25">
      <c r="A72" s="5"/>
      <c r="B72" s="134"/>
      <c r="C72" s="47" t="s">
        <v>78</v>
      </c>
      <c r="D72" s="48"/>
      <c r="E72" s="57">
        <v>0</v>
      </c>
      <c r="F72" s="65" cm="1">
        <f t="array" ref="F72">SUMPRODUCT(
   ('2026_VTR (nicht ändern)'!$A$2:$A$378 &gt;= MAX($F$54, $F$2)) *
   ('2026_VTR (nicht ändern)'!$A$2:$A$378 &lt;= EOMONTH($F$54,0)) *
   INDEX('2026_VTR (nicht ändern)'!$E$2:$S$378, 0, MATCH($C72, '2026_VTR (nicht ändern)'!$E$1:$S$1, 0))
)</f>
        <v>0</v>
      </c>
      <c r="G72" s="58">
        <f t="shared" si="15"/>
        <v>0</v>
      </c>
      <c r="H72" s="5"/>
      <c r="I72" s="5"/>
      <c r="J72" s="117">
        <f t="shared" si="16"/>
        <v>0</v>
      </c>
      <c r="K72" s="121">
        <f t="shared" si="17"/>
        <v>0</v>
      </c>
      <c r="L72" s="122"/>
      <c r="M72" s="123"/>
      <c r="N72" s="58">
        <f t="shared" si="14"/>
        <v>0</v>
      </c>
      <c r="O72" s="5"/>
      <c r="P72" s="5"/>
      <c r="Q72" s="5"/>
      <c r="R72" s="5"/>
      <c r="S72" s="5"/>
      <c r="T72" s="5"/>
    </row>
    <row r="73" spans="1:20" ht="13.8" x14ac:dyDescent="0.25">
      <c r="A73" s="5"/>
      <c r="B73" s="134"/>
      <c r="C73" s="47" t="s">
        <v>78</v>
      </c>
      <c r="D73" s="48"/>
      <c r="E73" s="57">
        <v>0</v>
      </c>
      <c r="F73" s="65" cm="1">
        <f t="array" ref="F73">SUMPRODUCT(
   ('2026_VTR (nicht ändern)'!$A$2:$A$378 &gt;= MAX($F$54, $F$2)) *
   ('2026_VTR (nicht ändern)'!$A$2:$A$378 &lt;= EOMONTH($F$54,0)) *
   INDEX('2026_VTR (nicht ändern)'!$E$2:$S$378, 0, MATCH($C73, '2026_VTR (nicht ändern)'!$E$1:$S$1, 0))
)</f>
        <v>0</v>
      </c>
      <c r="G73" s="58">
        <f t="shared" si="15"/>
        <v>0</v>
      </c>
      <c r="H73" s="5"/>
      <c r="I73" s="5"/>
      <c r="J73" s="117">
        <f t="shared" si="16"/>
        <v>0</v>
      </c>
      <c r="K73" s="121">
        <f t="shared" si="17"/>
        <v>0</v>
      </c>
      <c r="L73" s="122"/>
      <c r="M73" s="123"/>
      <c r="N73" s="58">
        <f t="shared" si="14"/>
        <v>0</v>
      </c>
      <c r="O73" s="5"/>
      <c r="P73" s="5"/>
      <c r="Q73" s="5"/>
      <c r="R73" s="5"/>
      <c r="S73" s="5"/>
      <c r="T73" s="5"/>
    </row>
    <row r="74" spans="1:20" ht="14.4" thickBot="1" x14ac:dyDescent="0.3">
      <c r="A74" s="5"/>
      <c r="B74" s="134"/>
      <c r="C74" s="47" t="s">
        <v>78</v>
      </c>
      <c r="D74" s="48"/>
      <c r="E74" s="57">
        <v>0</v>
      </c>
      <c r="F74" s="65" cm="1">
        <f t="array" ref="F74">SUMPRODUCT(
   ('2026_VTR (nicht ändern)'!$A$2:$A$378 &gt;= MAX($F$54, $F$2)) *
   ('2026_VTR (nicht ändern)'!$A$2:$A$378 &lt;= EOMONTH($F$54,0)) *
   INDEX('2026_VTR (nicht ändern)'!$E$2:$S$378, 0, MATCH($C74, '2026_VTR (nicht ändern)'!$E$1:$S$1, 0))
)</f>
        <v>0</v>
      </c>
      <c r="G74" s="58">
        <f t="shared" si="15"/>
        <v>0</v>
      </c>
      <c r="H74" s="5"/>
      <c r="I74" s="5"/>
      <c r="J74" s="124">
        <f t="shared" si="16"/>
        <v>0</v>
      </c>
      <c r="K74" s="125">
        <f t="shared" si="17"/>
        <v>0</v>
      </c>
      <c r="L74" s="126"/>
      <c r="M74" s="127"/>
      <c r="N74" s="128">
        <f t="shared" si="14"/>
        <v>0</v>
      </c>
      <c r="O74" s="5"/>
      <c r="P74" s="5"/>
      <c r="Q74" s="5"/>
      <c r="R74" s="5"/>
      <c r="S74" s="5"/>
      <c r="T74" s="5"/>
    </row>
    <row r="75" spans="1:20" ht="14.4" thickBot="1" x14ac:dyDescent="0.3">
      <c r="A75" s="5"/>
      <c r="B75" s="11"/>
      <c r="C75" s="12"/>
      <c r="D75" s="12"/>
      <c r="E75" s="28" t="s">
        <v>39</v>
      </c>
      <c r="F75" s="32" cm="1">
        <f t="array" ref="F75">SUM(IF(ISNA(F56:F74)=FALSE,F56:F74))</f>
        <v>0</v>
      </c>
      <c r="G75" s="59" cm="1">
        <f t="array" ref="G75">SUM(IF(ISNA(G56:G74)=FALSE,G56:G74))</f>
        <v>0</v>
      </c>
      <c r="H75" s="5"/>
      <c r="I75" s="5"/>
      <c r="J75" s="129" t="s">
        <v>39</v>
      </c>
      <c r="K75" s="130">
        <f>SUM(K56:M74)</f>
        <v>0</v>
      </c>
      <c r="L75" s="131"/>
      <c r="M75" s="132"/>
      <c r="N75" s="133">
        <f>SUM(N56:N74)</f>
        <v>0</v>
      </c>
      <c r="O75" s="5"/>
      <c r="P75" s="5"/>
      <c r="Q75" s="5"/>
      <c r="R75" s="5"/>
      <c r="S75" s="5"/>
      <c r="T75" s="5"/>
    </row>
    <row r="76" spans="1:20" x14ac:dyDescent="0.25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</row>
    <row r="77" spans="1:20" x14ac:dyDescent="0.25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</row>
    <row r="78" spans="1:20" x14ac:dyDescent="0.25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</row>
    <row r="79" spans="1:20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</row>
    <row r="80" spans="1:20" x14ac:dyDescent="0.25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</row>
    <row r="81" spans="1:20" x14ac:dyDescent="0.25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</row>
    <row r="82" spans="1:20" x14ac:dyDescent="0.25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</row>
    <row r="83" spans="1:20" x14ac:dyDescent="0.25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</row>
    <row r="84" spans="1:20" x14ac:dyDescent="0.25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</row>
    <row r="85" spans="1:20" x14ac:dyDescent="0.25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</row>
    <row r="86" spans="1:20" x14ac:dyDescent="0.25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</row>
    <row r="87" spans="1:20" x14ac:dyDescent="0.25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</row>
    <row r="88" spans="1:20" x14ac:dyDescent="0.25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</row>
    <row r="89" spans="1:20" x14ac:dyDescent="0.25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</row>
    <row r="90" spans="1:20" x14ac:dyDescent="0.25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</row>
    <row r="91" spans="1:20" x14ac:dyDescent="0.25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</row>
    <row r="92" spans="1:20" x14ac:dyDescent="0.25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</row>
    <row r="93" spans="1:20" x14ac:dyDescent="0.25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</row>
    <row r="94" spans="1:20" x14ac:dyDescent="0.25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</row>
    <row r="95" spans="1:20" x14ac:dyDescent="0.25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</row>
    <row r="96" spans="1:20" x14ac:dyDescent="0.25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</row>
    <row r="97" spans="1:20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</row>
    <row r="98" spans="1:20" x14ac:dyDescent="0.25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</row>
    <row r="99" spans="1:20" x14ac:dyDescent="0.25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</row>
    <row r="100" spans="1:20" x14ac:dyDescent="0.25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</row>
    <row r="101" spans="1:20" x14ac:dyDescent="0.25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</row>
    <row r="102" spans="1:20" x14ac:dyDescent="0.25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</row>
    <row r="103" spans="1:20" x14ac:dyDescent="0.25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</row>
    <row r="104" spans="1:20" x14ac:dyDescent="0.25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</row>
    <row r="105" spans="1:20" x14ac:dyDescent="0.25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</row>
    <row r="106" spans="1:20" x14ac:dyDescent="0.25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</row>
    <row r="107" spans="1:20" x14ac:dyDescent="0.25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</row>
    <row r="108" spans="1:20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</row>
  </sheetData>
  <mergeCells count="40">
    <mergeCell ref="AE3:AF4"/>
    <mergeCell ref="AI3:AI4"/>
    <mergeCell ref="AJ3:AK4"/>
    <mergeCell ref="V5:V6"/>
    <mergeCell ref="W5:W6"/>
    <mergeCell ref="X5:X6"/>
    <mergeCell ref="Z5:Z6"/>
    <mergeCell ref="AA5:AA6"/>
    <mergeCell ref="AB5:AB6"/>
    <mergeCell ref="AD5:AD6"/>
    <mergeCell ref="AE5:AE6"/>
    <mergeCell ref="AF5:AF6"/>
    <mergeCell ref="AI5:AI6"/>
    <mergeCell ref="AJ5:AJ6"/>
    <mergeCell ref="AK5:AK6"/>
    <mergeCell ref="V3:V4"/>
    <mergeCell ref="W3:X4"/>
    <mergeCell ref="Z3:Z4"/>
    <mergeCell ref="AA3:AB4"/>
    <mergeCell ref="AD3:AD4"/>
    <mergeCell ref="R30:S30"/>
    <mergeCell ref="P6:Q6"/>
    <mergeCell ref="B30:E30"/>
    <mergeCell ref="F30:G30"/>
    <mergeCell ref="H30:I30"/>
    <mergeCell ref="J30:K30"/>
    <mergeCell ref="L30:M30"/>
    <mergeCell ref="N30:O30"/>
    <mergeCell ref="P30:Q30"/>
    <mergeCell ref="L6:M6"/>
    <mergeCell ref="K55:M55"/>
    <mergeCell ref="D2:E2"/>
    <mergeCell ref="B6:E6"/>
    <mergeCell ref="F6:G6"/>
    <mergeCell ref="H6:I6"/>
    <mergeCell ref="J6:K6"/>
    <mergeCell ref="B54:E54"/>
    <mergeCell ref="F54:G54"/>
    <mergeCell ref="J54:N54"/>
    <mergeCell ref="N6:O6"/>
  </mergeCells>
  <dataValidations count="1">
    <dataValidation type="decimal" allowBlank="1" showInputMessage="1" showErrorMessage="1" sqref="E32:E50 E8:E26 AK51 AF51 AB51 X51 E56:E74" xr:uid="{A4D85A4B-18D0-41AE-8B36-B76D2F2ED0C0}">
      <formula1>0</formula1>
      <formula2>1000</formula2>
    </dataValidation>
  </dataValidations>
  <pageMargins left="0.7" right="0.7" top="0.78740157499999996" bottom="0.78740157499999996" header="0.3" footer="0.3"/>
  <pageSetup paperSize="9" scale="59" orientation="landscape" r:id="rId1"/>
  <headerFooter>
    <oddFooter>&amp;R&amp;P</oddFooter>
  </headerFooter>
  <rowBreaks count="1" manualBreakCount="1">
    <brk id="52" max="38" man="1"/>
  </rowBreaks>
  <colBreaks count="1" manualBreakCount="1">
    <brk id="20" max="1048575" man="1"/>
  </colBreaks>
  <ignoredErrors>
    <ignoredError sqref="L8:L26 N8:N26 H32:H50 J32:J50 L32:L50 N32:N50 P32:P50 G51:R51 P8:P26 R32:R50" formula="1"/>
  </ignoredErrors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xr:uid="{E625F02B-E970-4D6D-9888-CAEF085468BB}">
          <x14:formula1>
            <xm:f>'2026_VTR (nicht ändern)'!$E$1:$Q$1</xm:f>
          </x14:formula1>
          <xm:sqref>C8:C26 C32:C50 C56:C74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DCCEBA-36A1-49F6-BC99-D22288C3F3B4}">
  <sheetPr>
    <tabColor theme="1"/>
  </sheetPr>
  <dimension ref="A1:O19"/>
  <sheetViews>
    <sheetView zoomScale="115" zoomScaleNormal="115" workbookViewId="0">
      <selection activeCell="F31" sqref="F31"/>
    </sheetView>
  </sheetViews>
  <sheetFormatPr baseColWidth="10" defaultRowHeight="13.8" outlineLevelRow="1" x14ac:dyDescent="0.25"/>
  <cols>
    <col min="1" max="1" width="13.69921875" customWidth="1"/>
    <col min="2" max="2" width="10" customWidth="1"/>
    <col min="3" max="3" width="9" customWidth="1"/>
    <col min="4" max="4" width="9.5" customWidth="1"/>
    <col min="5" max="5" width="18" customWidth="1"/>
    <col min="6" max="7" width="16.69921875" customWidth="1"/>
    <col min="10" max="10" width="15.09765625" customWidth="1"/>
    <col min="11" max="11" width="19.3984375" customWidth="1"/>
  </cols>
  <sheetData>
    <row r="1" spans="1:15" x14ac:dyDescent="0.25">
      <c r="O1" s="2"/>
    </row>
    <row r="2" spans="1:15" x14ac:dyDescent="0.25">
      <c r="A2" t="s">
        <v>2</v>
      </c>
      <c r="B2" t="s">
        <v>3</v>
      </c>
      <c r="D2" s="40" t="s">
        <v>60</v>
      </c>
      <c r="O2" s="2"/>
    </row>
    <row r="3" spans="1:15" x14ac:dyDescent="0.25">
      <c r="A3" t="s">
        <v>8</v>
      </c>
      <c r="B3" t="s">
        <v>9</v>
      </c>
      <c r="D3" s="40" t="s">
        <v>59</v>
      </c>
      <c r="O3" s="2"/>
    </row>
    <row r="4" spans="1:15" x14ac:dyDescent="0.25">
      <c r="A4" t="s">
        <v>14</v>
      </c>
      <c r="B4" t="s">
        <v>10</v>
      </c>
      <c r="D4" s="5" t="s">
        <v>61</v>
      </c>
      <c r="O4" s="2"/>
    </row>
    <row r="5" spans="1:15" x14ac:dyDescent="0.25">
      <c r="A5" t="s">
        <v>12</v>
      </c>
      <c r="B5" t="s">
        <v>13</v>
      </c>
      <c r="G5" s="31"/>
      <c r="N5" s="1"/>
      <c r="O5" s="2"/>
    </row>
    <row r="6" spans="1:15" x14ac:dyDescent="0.25">
      <c r="A6" t="s">
        <v>15</v>
      </c>
      <c r="B6" t="s">
        <v>16</v>
      </c>
      <c r="O6" s="2"/>
    </row>
    <row r="7" spans="1:15" x14ac:dyDescent="0.25">
      <c r="A7" t="s">
        <v>18</v>
      </c>
      <c r="B7" t="s">
        <v>19</v>
      </c>
      <c r="O7" s="2"/>
    </row>
    <row r="8" spans="1:15" x14ac:dyDescent="0.25">
      <c r="A8" t="s">
        <v>17</v>
      </c>
      <c r="B8" t="s">
        <v>20</v>
      </c>
      <c r="O8" s="2"/>
    </row>
    <row r="9" spans="1:15" x14ac:dyDescent="0.25">
      <c r="A9" t="s">
        <v>11</v>
      </c>
      <c r="B9" t="s">
        <v>21</v>
      </c>
      <c r="O9" s="2"/>
    </row>
    <row r="10" spans="1:15" x14ac:dyDescent="0.25">
      <c r="A10" t="s">
        <v>22</v>
      </c>
      <c r="B10" t="s">
        <v>23</v>
      </c>
      <c r="O10" s="2"/>
    </row>
    <row r="11" spans="1:15" x14ac:dyDescent="0.25">
      <c r="A11" t="s">
        <v>69</v>
      </c>
      <c r="B11" t="s">
        <v>24</v>
      </c>
      <c r="G11" s="31"/>
      <c r="N11" s="1"/>
      <c r="O11" s="2"/>
    </row>
    <row r="12" spans="1:15" hidden="1" outlineLevel="1" x14ac:dyDescent="0.25">
      <c r="B12" t="s">
        <v>25</v>
      </c>
      <c r="O12" s="2"/>
    </row>
    <row r="13" spans="1:15" hidden="1" outlineLevel="1" x14ac:dyDescent="0.25">
      <c r="B13" t="s">
        <v>26</v>
      </c>
      <c r="G13" s="31"/>
      <c r="N13" s="1"/>
      <c r="O13" s="2"/>
    </row>
    <row r="14" spans="1:15" collapsed="1" x14ac:dyDescent="0.25">
      <c r="B14" t="s">
        <v>69</v>
      </c>
      <c r="G14" s="31"/>
      <c r="N14" s="1"/>
      <c r="O14" s="2"/>
    </row>
    <row r="15" spans="1:15" x14ac:dyDescent="0.25">
      <c r="G15" s="31"/>
      <c r="N15" s="1"/>
      <c r="O15" s="2"/>
    </row>
    <row r="16" spans="1:15" x14ac:dyDescent="0.25">
      <c r="A16" t="s">
        <v>4</v>
      </c>
      <c r="B16" t="s">
        <v>27</v>
      </c>
      <c r="C16" t="s">
        <v>28</v>
      </c>
      <c r="D16" t="s">
        <v>29</v>
      </c>
      <c r="E16" t="s">
        <v>7</v>
      </c>
    </row>
    <row r="17" spans="1:14" x14ac:dyDescent="0.25">
      <c r="A17" t="s">
        <v>30</v>
      </c>
      <c r="B17">
        <v>15</v>
      </c>
      <c r="C17">
        <v>9</v>
      </c>
      <c r="D17">
        <v>7</v>
      </c>
      <c r="E17">
        <v>2.13</v>
      </c>
      <c r="F17" s="1" t="s">
        <v>79</v>
      </c>
      <c r="N17" s="1"/>
    </row>
    <row r="18" spans="1:14" x14ac:dyDescent="0.25">
      <c r="A18" t="s">
        <v>31</v>
      </c>
      <c r="B18">
        <v>9</v>
      </c>
      <c r="C18">
        <v>9</v>
      </c>
      <c r="D18">
        <v>7</v>
      </c>
      <c r="E18">
        <v>2.13</v>
      </c>
      <c r="F18" s="1" t="s">
        <v>79</v>
      </c>
    </row>
    <row r="19" spans="1:14" x14ac:dyDescent="0.25">
      <c r="I19" s="3"/>
    </row>
  </sheetData>
  <sheetProtection sheet="1" objects="1" scenarios="1"/>
  <phoneticPr fontId="8" type="noConversion"/>
  <pageMargins left="0.7" right="0.7" top="0.78740157499999996" bottom="0.78740157499999996" header="0.3" footer="0.3"/>
  <pageSetup paperSize="9" orientation="portrait" r:id="rId1"/>
  <tableParts count="3">
    <tablePart r:id="rId2"/>
    <tablePart r:id="rId3"/>
    <tablePart r:id="rId4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4F5AC4-5C0A-4DFC-AE18-343CD7EB2297}">
  <dimension ref="A1:Y378"/>
  <sheetViews>
    <sheetView zoomScaleNormal="100" workbookViewId="0">
      <pane xSplit="1" ySplit="1" topLeftCell="B33" activePane="bottomRight" state="frozen"/>
      <selection activeCell="R3" sqref="R3"/>
      <selection pane="topRight" activeCell="R3" sqref="R3"/>
      <selection pane="bottomLeft" activeCell="R3" sqref="R3"/>
      <selection pane="bottomRight" activeCell="L125" sqref="L125"/>
    </sheetView>
  </sheetViews>
  <sheetFormatPr baseColWidth="10" defaultColWidth="8" defaultRowHeight="14.4" outlineLevelRow="1" x14ac:dyDescent="0.3"/>
  <cols>
    <col min="1" max="1" width="10.8984375" style="181" customWidth="1"/>
    <col min="2" max="2" width="10.8984375" style="95" customWidth="1"/>
    <col min="3" max="3" width="16.5" style="94" bestFit="1" customWidth="1"/>
    <col min="4" max="4" width="17.5" style="94" bestFit="1" customWidth="1"/>
    <col min="5" max="5" width="4.8984375" style="94" bestFit="1" customWidth="1"/>
    <col min="6" max="6" width="5.59765625" style="94" bestFit="1" customWidth="1"/>
    <col min="7" max="7" width="5.3984375" style="94" bestFit="1" customWidth="1"/>
    <col min="8" max="8" width="4.69921875" style="94" customWidth="1"/>
    <col min="9" max="9" width="2.69921875" style="94" bestFit="1" customWidth="1"/>
    <col min="10" max="10" width="3.59765625" style="94" bestFit="1" customWidth="1"/>
    <col min="11" max="11" width="3.69921875" style="94" bestFit="1" customWidth="1"/>
    <col min="12" max="12" width="6.69921875" style="94" bestFit="1" customWidth="1"/>
    <col min="13" max="13" width="4.19921875" style="94" bestFit="1" customWidth="1"/>
    <col min="14" max="14" width="3.5" style="94" bestFit="1" customWidth="1"/>
    <col min="15" max="15" width="3.69921875" style="94" bestFit="1" customWidth="1"/>
    <col min="16" max="16" width="5.69921875" style="94" bestFit="1" customWidth="1"/>
    <col min="17" max="17" width="5.69921875" style="94" customWidth="1"/>
    <col min="18" max="18" width="20.69921875" style="94" customWidth="1"/>
    <col min="19" max="19" width="20.8984375" style="94" bestFit="1" customWidth="1"/>
    <col min="20" max="20" width="8" style="94"/>
    <col min="21" max="21" width="20.19921875" style="94" customWidth="1"/>
    <col min="22" max="22" width="0" style="94" hidden="1" customWidth="1"/>
    <col min="23" max="23" width="9.09765625" style="94" bestFit="1" customWidth="1"/>
    <col min="24" max="25" width="9.69921875" style="94" customWidth="1"/>
    <col min="26" max="16384" width="8" style="94"/>
  </cols>
  <sheetData>
    <row r="1" spans="1:19" x14ac:dyDescent="0.3">
      <c r="A1" s="181" t="s">
        <v>88</v>
      </c>
      <c r="C1" s="94" t="s">
        <v>89</v>
      </c>
      <c r="D1" s="94" t="s">
        <v>90</v>
      </c>
      <c r="E1" s="94" t="s">
        <v>91</v>
      </c>
      <c r="F1" s="94" t="s">
        <v>92</v>
      </c>
      <c r="G1" s="94" t="s">
        <v>93</v>
      </c>
      <c r="H1" s="142" t="s">
        <v>94</v>
      </c>
      <c r="I1" s="94" t="s">
        <v>95</v>
      </c>
      <c r="J1" s="94" t="s">
        <v>96</v>
      </c>
      <c r="K1" s="94" t="s">
        <v>97</v>
      </c>
      <c r="L1" s="94" t="s">
        <v>98</v>
      </c>
      <c r="M1" s="94" t="s">
        <v>99</v>
      </c>
      <c r="N1" s="94" t="s">
        <v>100</v>
      </c>
      <c r="O1" s="94" t="s">
        <v>101</v>
      </c>
      <c r="P1" s="94" t="s">
        <v>102</v>
      </c>
      <c r="Q1" s="94" t="s">
        <v>78</v>
      </c>
      <c r="R1" s="94" t="s">
        <v>103</v>
      </c>
      <c r="S1" s="94" t="s">
        <v>104</v>
      </c>
    </row>
    <row r="2" spans="1:19" hidden="1" outlineLevel="1" x14ac:dyDescent="0.3">
      <c r="A2" s="182">
        <v>46023</v>
      </c>
      <c r="B2" s="141">
        <f>WEEKDAY(A2)</f>
        <v>5</v>
      </c>
      <c r="C2" s="94">
        <v>365</v>
      </c>
      <c r="D2" s="94">
        <v>31</v>
      </c>
      <c r="E2" s="94">
        <f>MAX(J2-H2,0)</f>
        <v>0</v>
      </c>
      <c r="F2" s="94" cm="1">
        <f t="array" ref="F2">IF(AND(
   SUMPRODUCT((A2&gt;=$W$42:$W$50)*(A2&lt;=$X$42:$X$50))=0,
   ISNUMBER(MATCH(A2,$W$26:$W$38,0))=FALSE,
   B2&lt;=6,
   B2&gt;=2,
   B2&lt;=6
),1,0)</f>
        <v>0</v>
      </c>
      <c r="G2" s="94" cm="1">
        <f t="array" ref="G2">IF(AND(
   SUMPRODUCT((A2&gt;=$W$42:$W$50)*(A2&lt;=$X$42:$X$50))&gt;0,
   B2&gt;=2,
   B2&lt;=6,
   NOT(ISNUMBER(MATCH(A2,$W$26:$W$38,0)))
),1,0)</f>
        <v>0</v>
      </c>
      <c r="H2" s="94">
        <f>IF(AND(B2=7,NOT(ISNUMBER(MATCH(A2,$W$26:$W$38,0)))),1,0)</f>
        <v>0</v>
      </c>
      <c r="I2" s="94">
        <f>IF(OR(B2=1,ISNUMBER(MATCH(A2,$W$26:$W$38,0))),1,0)</f>
        <v>1</v>
      </c>
      <c r="J2" s="94">
        <f t="shared" ref="J2:J10" si="0">IF(AND(AND(B2&gt;=2,B2&lt;=7),NOT(ISNUMBER(MATCH(A2,$W$26:$W$38,0)))),1,0)</f>
        <v>0</v>
      </c>
      <c r="K2" s="94">
        <f>1</f>
        <v>1</v>
      </c>
      <c r="L2" s="94">
        <v>1</v>
      </c>
      <c r="M2" s="94">
        <f>H2+I2</f>
        <v>1</v>
      </c>
      <c r="N2" s="94">
        <f>IF(OR(
    AND(B2=5,NOT(ISNUMBER(MATCH(A2+1,$W$26:$W$38,0)))),
    TEXT(A2,"TT.MM")="23.12",
    TEXT(A2,"TT.MM")="30.12"
),
IF(OR(TEXT(A2,"TT.MM")="07.03",TEXT(A2,"TT.MM")="30.10"),0,1),
0)</f>
        <v>1</v>
      </c>
      <c r="O2" s="94">
        <f>IF(OR(
   B2=7,
   ISNUMBER(MATCH(A2+1,$W$26:$W$38,0)),
   TEXT(A2,"TT.MM")="07.03",
   TEXT(A2,"TT.MM")="30.10"
),IF(OR(TEXT(A2,"TT.MM")="23.12",TEXT(A2,"TT.MM")="30.12"),0,1),0)</f>
        <v>0</v>
      </c>
      <c r="P2" s="94">
        <f>N2+O2</f>
        <v>1</v>
      </c>
      <c r="Q2" s="94">
        <v>0</v>
      </c>
    </row>
    <row r="3" spans="1:19" hidden="1" outlineLevel="1" x14ac:dyDescent="0.3">
      <c r="A3" s="182">
        <v>46024</v>
      </c>
      <c r="B3" s="141">
        <f t="shared" ref="B3:B66" si="1">WEEKDAY(A3)</f>
        <v>6</v>
      </c>
      <c r="C3" s="94">
        <v>364</v>
      </c>
      <c r="D3" s="94">
        <v>30</v>
      </c>
      <c r="E3" s="94">
        <f t="shared" ref="E3:E32" si="2">MAX(J3-H3,0)</f>
        <v>1</v>
      </c>
      <c r="F3" s="94" cm="1">
        <f t="array" ref="F3">IF(AND(
   SUMPRODUCT((A3&gt;=$W$42:$W$50)*(A3&lt;=$X$42:$X$50))=0,
   ISNUMBER(MATCH(A3,$W$26:$W$38,0))=FALSE,
   B3&lt;=6,
   B3&gt;=2,
   B3&lt;=6
),1,0)</f>
        <v>0</v>
      </c>
      <c r="G3" s="94" cm="1">
        <f t="array" ref="G3">IF(AND(
   SUMPRODUCT((A3&gt;=$W$42:$W$50)*(A3&lt;=$X$42:$X$50))&gt;0,
   B3&gt;=2,
   B3&lt;=6,
   NOT(ISNUMBER(MATCH(A3,$W$26:$W$38,0)))
),1,0)</f>
        <v>1</v>
      </c>
      <c r="H3" s="94">
        <f t="shared" ref="H3:H66" si="3">IF(AND(B3=7,NOT(ISNUMBER(MATCH(A3,$W$26:$W$38,0)))),1,0)</f>
        <v>0</v>
      </c>
      <c r="I3" s="94">
        <f t="shared" ref="I3:I32" si="4">IF(OR(B3=1,ISNUMBER(MATCH(A3,$W$26:$W$38,0))),1,0)</f>
        <v>0</v>
      </c>
      <c r="J3" s="94">
        <f t="shared" si="0"/>
        <v>1</v>
      </c>
      <c r="K3" s="94">
        <f>1</f>
        <v>1</v>
      </c>
      <c r="L3" s="94">
        <v>1</v>
      </c>
      <c r="M3" s="94">
        <f t="shared" ref="M3:M32" si="5">H3+I3</f>
        <v>0</v>
      </c>
      <c r="N3" s="94">
        <f t="shared" ref="N3:N32" si="6">IF(OR(
    AND(B3=5,NOT(ISNUMBER(MATCH(A3+1,$W$26:$W$38,0)))),
    TEXT(A3,"TT.MM")="23.12",
    TEXT(A3,"TT.MM")="30.12"
),
IF(OR(TEXT(A3,"TT.MM")="07.03",TEXT(A3,"TT.MM")="30.10"),0,1),
0)</f>
        <v>0</v>
      </c>
      <c r="O3" s="94">
        <f t="shared" ref="O3:O32" si="7">IF(OR(
   B3=7,
   ISNUMBER(MATCH(A3+1,$W$26:$W$38,0)),
   TEXT(A3,"TT.MM")="07.03",
   TEXT(A3,"TT.MM")="30.10"
),IF(OR(TEXT(A3,"TT.MM")="23.12",TEXT(A3,"TT.MM")="30.12"),0,1),0)</f>
        <v>0</v>
      </c>
      <c r="P3" s="94">
        <f t="shared" ref="P3:P32" si="8">N3+O3</f>
        <v>0</v>
      </c>
      <c r="Q3" s="94">
        <v>0</v>
      </c>
    </row>
    <row r="4" spans="1:19" hidden="1" outlineLevel="1" x14ac:dyDescent="0.3">
      <c r="A4" s="182">
        <v>46025</v>
      </c>
      <c r="B4" s="141">
        <f t="shared" si="1"/>
        <v>7</v>
      </c>
      <c r="C4" s="94">
        <v>363</v>
      </c>
      <c r="D4" s="94">
        <v>29</v>
      </c>
      <c r="E4" s="94">
        <f t="shared" si="2"/>
        <v>0</v>
      </c>
      <c r="F4" s="94" cm="1">
        <f t="array" ref="F4">IF(AND(
   SUMPRODUCT((A4&gt;=$W$42:$W$50)*(A4&lt;=$X$42:$X$50))=0,
   ISNUMBER(MATCH(A4,$W$26:$W$38,0))=FALSE,
   B4&lt;=6,
   B4&gt;=2,
   B4&lt;=6
),1,0)</f>
        <v>0</v>
      </c>
      <c r="G4" s="94" cm="1">
        <f t="array" ref="G4">IF(AND(
   SUMPRODUCT((A4&gt;=$W$42:$W$50)*(A4&lt;=$X$42:$X$50))&gt;0,
   B4&gt;=2,
   B4&lt;=6,
   NOT(ISNUMBER(MATCH(A4,$W$26:$W$38,0)))
),1,0)</f>
        <v>0</v>
      </c>
      <c r="H4" s="94">
        <f t="shared" si="3"/>
        <v>1</v>
      </c>
      <c r="I4" s="94">
        <f t="shared" si="4"/>
        <v>0</v>
      </c>
      <c r="J4" s="94">
        <f t="shared" si="0"/>
        <v>1</v>
      </c>
      <c r="K4" s="94">
        <f>1</f>
        <v>1</v>
      </c>
      <c r="L4" s="94">
        <v>1</v>
      </c>
      <c r="M4" s="94">
        <f t="shared" si="5"/>
        <v>1</v>
      </c>
      <c r="N4" s="94">
        <f t="shared" si="6"/>
        <v>0</v>
      </c>
      <c r="O4" s="94">
        <f t="shared" si="7"/>
        <v>1</v>
      </c>
      <c r="P4" s="94">
        <f t="shared" si="8"/>
        <v>1</v>
      </c>
      <c r="Q4" s="94">
        <v>0</v>
      </c>
    </row>
    <row r="5" spans="1:19" hidden="1" outlineLevel="1" x14ac:dyDescent="0.3">
      <c r="A5" s="182">
        <v>46026</v>
      </c>
      <c r="B5" s="141">
        <f t="shared" si="1"/>
        <v>1</v>
      </c>
      <c r="C5" s="94">
        <v>362</v>
      </c>
      <c r="D5" s="94">
        <v>28</v>
      </c>
      <c r="E5" s="94">
        <f t="shared" si="2"/>
        <v>0</v>
      </c>
      <c r="F5" s="94" cm="1">
        <f t="array" ref="F5">IF(AND(
   SUMPRODUCT((A5&gt;=$W$42:$W$50)*(A5&lt;=$X$42:$X$50))=0,
   ISNUMBER(MATCH(A5,$W$26:$W$38,0))=FALSE,
   B5&lt;=6,
   B5&gt;=2,
   B5&lt;=6
),1,0)</f>
        <v>0</v>
      </c>
      <c r="G5" s="94" cm="1">
        <f t="array" ref="G5">IF(AND(
   SUMPRODUCT((A5&gt;=$W$42:$W$50)*(A5&lt;=$X$42:$X$50))&gt;0,
   B5&gt;=2,
   B5&lt;=6,
   NOT(ISNUMBER(MATCH(A5,$W$26:$W$38,0)))
),1,0)</f>
        <v>0</v>
      </c>
      <c r="H5" s="94">
        <f t="shared" si="3"/>
        <v>0</v>
      </c>
      <c r="I5" s="94">
        <f t="shared" si="4"/>
        <v>1</v>
      </c>
      <c r="J5" s="94">
        <f t="shared" si="0"/>
        <v>0</v>
      </c>
      <c r="K5" s="94">
        <f>1</f>
        <v>1</v>
      </c>
      <c r="L5" s="94">
        <v>1</v>
      </c>
      <c r="M5" s="94">
        <f t="shared" si="5"/>
        <v>1</v>
      </c>
      <c r="N5" s="94">
        <f t="shared" si="6"/>
        <v>0</v>
      </c>
      <c r="O5" s="94">
        <f t="shared" si="7"/>
        <v>0</v>
      </c>
      <c r="P5" s="94">
        <f t="shared" si="8"/>
        <v>0</v>
      </c>
      <c r="Q5" s="94">
        <v>0</v>
      </c>
    </row>
    <row r="6" spans="1:19" hidden="1" outlineLevel="1" x14ac:dyDescent="0.3">
      <c r="A6" s="182">
        <v>46027</v>
      </c>
      <c r="B6" s="141">
        <f t="shared" si="1"/>
        <v>2</v>
      </c>
      <c r="C6" s="94">
        <v>361</v>
      </c>
      <c r="D6" s="94">
        <v>27</v>
      </c>
      <c r="E6" s="94">
        <f t="shared" si="2"/>
        <v>1</v>
      </c>
      <c r="F6" s="94" cm="1">
        <f t="array" ref="F6">IF(AND(
   SUMPRODUCT((A6&gt;=$W$42:$W$50)*(A6&lt;=$X$42:$X$50))=0,
   ISNUMBER(MATCH(A6,$W$26:$W$38,0))=FALSE,
   B6&lt;=6,
   B6&gt;=2,
   B6&lt;=6
),1,0)</f>
        <v>1</v>
      </c>
      <c r="G6" s="94" cm="1">
        <f t="array" ref="G6">IF(AND(
   SUMPRODUCT((A6&gt;=$W$42:$W$50)*(A6&lt;=$X$42:$X$50))&gt;0,
   B6&gt;=2,
   B6&lt;=6,
   NOT(ISNUMBER(MATCH(A6,$W$26:$W$38,0)))
),1,0)</f>
        <v>0</v>
      </c>
      <c r="H6" s="94">
        <f t="shared" si="3"/>
        <v>0</v>
      </c>
      <c r="I6" s="94">
        <f t="shared" si="4"/>
        <v>0</v>
      </c>
      <c r="J6" s="94">
        <f t="shared" si="0"/>
        <v>1</v>
      </c>
      <c r="K6" s="94">
        <f>1</f>
        <v>1</v>
      </c>
      <c r="L6" s="94">
        <v>1</v>
      </c>
      <c r="M6" s="94">
        <f t="shared" si="5"/>
        <v>0</v>
      </c>
      <c r="N6" s="94">
        <f t="shared" si="6"/>
        <v>0</v>
      </c>
      <c r="O6" s="94">
        <f t="shared" si="7"/>
        <v>0</v>
      </c>
      <c r="P6" s="94">
        <f t="shared" si="8"/>
        <v>0</v>
      </c>
      <c r="Q6" s="94">
        <v>0</v>
      </c>
    </row>
    <row r="7" spans="1:19" hidden="1" outlineLevel="1" x14ac:dyDescent="0.3">
      <c r="A7" s="182">
        <v>46028</v>
      </c>
      <c r="B7" s="141">
        <f t="shared" si="1"/>
        <v>3</v>
      </c>
      <c r="C7" s="94">
        <v>360</v>
      </c>
      <c r="D7" s="94">
        <v>26</v>
      </c>
      <c r="E7" s="94">
        <f t="shared" si="2"/>
        <v>1</v>
      </c>
      <c r="F7" s="94" cm="1">
        <f t="array" ref="F7">IF(AND(
   SUMPRODUCT((A7&gt;=$W$42:$W$50)*(A7&lt;=$X$42:$X$50))=0,
   ISNUMBER(MATCH(A7,$W$26:$W$38,0))=FALSE,
   B7&lt;=6,
   B7&gt;=2,
   B7&lt;=6
),1,0)</f>
        <v>1</v>
      </c>
      <c r="G7" s="94" cm="1">
        <f t="array" ref="G7">IF(AND(
   SUMPRODUCT((A7&gt;=$W$42:$W$50)*(A7&lt;=$X$42:$X$50))&gt;0,
   B7&gt;=2,
   B7&lt;=6,
   NOT(ISNUMBER(MATCH(A7,$W$26:$W$38,0)))
),1,0)</f>
        <v>0</v>
      </c>
      <c r="H7" s="94">
        <f t="shared" si="3"/>
        <v>0</v>
      </c>
      <c r="I7" s="94">
        <f t="shared" si="4"/>
        <v>0</v>
      </c>
      <c r="J7" s="94">
        <f t="shared" si="0"/>
        <v>1</v>
      </c>
      <c r="K7" s="94">
        <f>1</f>
        <v>1</v>
      </c>
      <c r="L7" s="94">
        <v>1</v>
      </c>
      <c r="M7" s="94">
        <f t="shared" si="5"/>
        <v>0</v>
      </c>
      <c r="N7" s="94">
        <f t="shared" si="6"/>
        <v>0</v>
      </c>
      <c r="O7" s="94">
        <f t="shared" si="7"/>
        <v>0</v>
      </c>
      <c r="P7" s="94">
        <f t="shared" si="8"/>
        <v>0</v>
      </c>
      <c r="Q7" s="94">
        <v>0</v>
      </c>
    </row>
    <row r="8" spans="1:19" hidden="1" outlineLevel="1" x14ac:dyDescent="0.3">
      <c r="A8" s="182">
        <v>46029</v>
      </c>
      <c r="B8" s="141">
        <f t="shared" si="1"/>
        <v>4</v>
      </c>
      <c r="C8" s="94">
        <v>359</v>
      </c>
      <c r="D8" s="94">
        <v>25</v>
      </c>
      <c r="E8" s="94">
        <f t="shared" si="2"/>
        <v>1</v>
      </c>
      <c r="F8" s="94" cm="1">
        <f t="array" ref="F8">IF(AND(
   SUMPRODUCT((A8&gt;=$W$42:$W$50)*(A8&lt;=$X$42:$X$50))=0,
   ISNUMBER(MATCH(A8,$W$26:$W$38,0))=FALSE,
   B8&lt;=6,
   B8&gt;=2,
   B8&lt;=6
),1,0)</f>
        <v>1</v>
      </c>
      <c r="G8" s="94" cm="1">
        <f t="array" ref="G8">IF(AND(
   SUMPRODUCT((A8&gt;=$W$42:$W$50)*(A8&lt;=$X$42:$X$50))&gt;0,
   B8&gt;=2,
   B8&lt;=6,
   NOT(ISNUMBER(MATCH(A8,$W$26:$W$38,0)))
),1,0)</f>
        <v>0</v>
      </c>
      <c r="H8" s="94">
        <f t="shared" si="3"/>
        <v>0</v>
      </c>
      <c r="I8" s="94">
        <f t="shared" si="4"/>
        <v>0</v>
      </c>
      <c r="J8" s="94">
        <f t="shared" si="0"/>
        <v>1</v>
      </c>
      <c r="K8" s="94">
        <f>1</f>
        <v>1</v>
      </c>
      <c r="L8" s="94">
        <v>1</v>
      </c>
      <c r="M8" s="94">
        <f t="shared" si="5"/>
        <v>0</v>
      </c>
      <c r="N8" s="94">
        <f t="shared" si="6"/>
        <v>0</v>
      </c>
      <c r="O8" s="94">
        <f t="shared" si="7"/>
        <v>0</v>
      </c>
      <c r="P8" s="94">
        <f t="shared" si="8"/>
        <v>0</v>
      </c>
      <c r="Q8" s="94">
        <v>0</v>
      </c>
    </row>
    <row r="9" spans="1:19" hidden="1" outlineLevel="1" x14ac:dyDescent="0.3">
      <c r="A9" s="182">
        <v>46030</v>
      </c>
      <c r="B9" s="141">
        <f t="shared" si="1"/>
        <v>5</v>
      </c>
      <c r="C9" s="94">
        <v>358</v>
      </c>
      <c r="D9" s="94">
        <v>24</v>
      </c>
      <c r="E9" s="94">
        <f t="shared" si="2"/>
        <v>1</v>
      </c>
      <c r="F9" s="94" cm="1">
        <f t="array" ref="F9">IF(AND(
   SUMPRODUCT((A9&gt;=$W$42:$W$50)*(A9&lt;=$X$42:$X$50))=0,
   ISNUMBER(MATCH(A9,$W$26:$W$38,0))=FALSE,
   B9&lt;=6,
   B9&gt;=2,
   B9&lt;=6
),1,0)</f>
        <v>1</v>
      </c>
      <c r="G9" s="94" cm="1">
        <f t="array" ref="G9">IF(AND(
   SUMPRODUCT((A9&gt;=$W$42:$W$50)*(A9&lt;=$X$42:$X$50))&gt;0,
   B9&gt;=2,
   B9&lt;=6,
   NOT(ISNUMBER(MATCH(A9,$W$26:$W$38,0)))
),1,0)</f>
        <v>0</v>
      </c>
      <c r="H9" s="94">
        <f t="shared" si="3"/>
        <v>0</v>
      </c>
      <c r="I9" s="94">
        <f t="shared" si="4"/>
        <v>0</v>
      </c>
      <c r="J9" s="94">
        <f t="shared" si="0"/>
        <v>1</v>
      </c>
      <c r="K9" s="94">
        <f>1</f>
        <v>1</v>
      </c>
      <c r="L9" s="94">
        <v>1</v>
      </c>
      <c r="M9" s="94">
        <f t="shared" si="5"/>
        <v>0</v>
      </c>
      <c r="N9" s="94">
        <f t="shared" si="6"/>
        <v>1</v>
      </c>
      <c r="O9" s="94">
        <f t="shared" si="7"/>
        <v>0</v>
      </c>
      <c r="P9" s="94">
        <f t="shared" si="8"/>
        <v>1</v>
      </c>
      <c r="Q9" s="94">
        <v>0</v>
      </c>
    </row>
    <row r="10" spans="1:19" hidden="1" outlineLevel="1" x14ac:dyDescent="0.3">
      <c r="A10" s="182">
        <v>46031</v>
      </c>
      <c r="B10" s="141">
        <f t="shared" si="1"/>
        <v>6</v>
      </c>
      <c r="C10" s="94">
        <v>357</v>
      </c>
      <c r="D10" s="94">
        <v>23</v>
      </c>
      <c r="E10" s="94">
        <f t="shared" si="2"/>
        <v>1</v>
      </c>
      <c r="F10" s="94" cm="1">
        <f t="array" ref="F10">IF(AND(
   SUMPRODUCT((A10&gt;=$W$42:$W$50)*(A10&lt;=$X$42:$X$50))=0,
   ISNUMBER(MATCH(A10,$W$26:$W$38,0))=FALSE,
   B10&lt;=6,
   B10&gt;=2,
   B10&lt;=6
),1,0)</f>
        <v>1</v>
      </c>
      <c r="G10" s="94" cm="1">
        <f t="array" ref="G10">IF(AND(
   SUMPRODUCT((A10&gt;=$W$42:$W$50)*(A10&lt;=$X$42:$X$50))&gt;0,
   B10&gt;=2,
   B10&lt;=6,
   NOT(ISNUMBER(MATCH(A10,$W$26:$W$38,0)))
),1,0)</f>
        <v>0</v>
      </c>
      <c r="H10" s="94">
        <f t="shared" si="3"/>
        <v>0</v>
      </c>
      <c r="I10" s="94">
        <f t="shared" si="4"/>
        <v>0</v>
      </c>
      <c r="J10" s="94">
        <f t="shared" si="0"/>
        <v>1</v>
      </c>
      <c r="K10" s="94">
        <f>1</f>
        <v>1</v>
      </c>
      <c r="L10" s="94">
        <v>1</v>
      </c>
      <c r="M10" s="94">
        <f t="shared" si="5"/>
        <v>0</v>
      </c>
      <c r="N10" s="94">
        <f t="shared" si="6"/>
        <v>0</v>
      </c>
      <c r="O10" s="94">
        <f t="shared" si="7"/>
        <v>0</v>
      </c>
      <c r="P10" s="94">
        <f t="shared" si="8"/>
        <v>0</v>
      </c>
      <c r="Q10" s="94">
        <v>0</v>
      </c>
    </row>
    <row r="11" spans="1:19" hidden="1" outlineLevel="1" x14ac:dyDescent="0.3">
      <c r="A11" s="182">
        <v>46032</v>
      </c>
      <c r="B11" s="141">
        <f t="shared" si="1"/>
        <v>7</v>
      </c>
      <c r="C11" s="94">
        <v>356</v>
      </c>
      <c r="D11" s="94">
        <v>22</v>
      </c>
      <c r="E11" s="94">
        <f t="shared" si="2"/>
        <v>0</v>
      </c>
      <c r="F11" s="94" cm="1">
        <f t="array" ref="F11">IF(AND(
   SUMPRODUCT((A11&gt;=$W$42:$W$50)*(A11&lt;=$X$42:$X$50))=0,
   ISNUMBER(MATCH(A11,$W$26:$W$38,0))=FALSE,
   B11&lt;=6,
   B11&gt;=2,
   B11&lt;=6
),1,0)</f>
        <v>0</v>
      </c>
      <c r="G11" s="94" cm="1">
        <f t="array" ref="G11">IF(AND(
   SUMPRODUCT((A11&gt;=$W$42:$W$50)*(A11&lt;=$X$42:$X$50))&gt;0,
   B11&gt;=2,
   B11&lt;=6,
   NOT(ISNUMBER(MATCH(A11,$W$26:$W$38,0)))
),1,0)</f>
        <v>0</v>
      </c>
      <c r="H11" s="94">
        <f t="shared" si="3"/>
        <v>1</v>
      </c>
      <c r="I11" s="94">
        <f t="shared" si="4"/>
        <v>0</v>
      </c>
      <c r="J11" s="94">
        <f>IF(AND(AND(B11&gt;=2,B11&lt;=7),NOT(ISNUMBER(MATCH(A11,$W$26:$W$38,0)))),1,0)</f>
        <v>1</v>
      </c>
      <c r="K11" s="94">
        <f>1</f>
        <v>1</v>
      </c>
      <c r="L11" s="94">
        <v>1</v>
      </c>
      <c r="M11" s="94">
        <f t="shared" si="5"/>
        <v>1</v>
      </c>
      <c r="N11" s="94">
        <f t="shared" si="6"/>
        <v>0</v>
      </c>
      <c r="O11" s="94">
        <f t="shared" si="7"/>
        <v>1</v>
      </c>
      <c r="P11" s="94">
        <f t="shared" si="8"/>
        <v>1</v>
      </c>
      <c r="Q11" s="94">
        <v>0</v>
      </c>
    </row>
    <row r="12" spans="1:19" hidden="1" outlineLevel="1" x14ac:dyDescent="0.3">
      <c r="A12" s="182">
        <v>46033</v>
      </c>
      <c r="B12" s="141">
        <f t="shared" si="1"/>
        <v>1</v>
      </c>
      <c r="C12" s="94">
        <v>355</v>
      </c>
      <c r="D12" s="94">
        <v>21</v>
      </c>
      <c r="E12" s="94">
        <f t="shared" si="2"/>
        <v>0</v>
      </c>
      <c r="F12" s="94" cm="1">
        <f t="array" ref="F12">IF(AND(
   SUMPRODUCT((A12&gt;=$W$42:$W$50)*(A12&lt;=$X$42:$X$50))=0,
   ISNUMBER(MATCH(A12,$W$26:$W$38,0))=FALSE,
   B12&lt;=6,
   B12&gt;=2,
   B12&lt;=6
),1,0)</f>
        <v>0</v>
      </c>
      <c r="G12" s="94" cm="1">
        <f t="array" ref="G12">IF(AND(
   SUMPRODUCT((A12&gt;=$W$42:$W$50)*(A12&lt;=$X$42:$X$50))&gt;0,
   B12&gt;=2,
   B12&lt;=6,
   NOT(ISNUMBER(MATCH(A12,$W$26:$W$38,0)))
),1,0)</f>
        <v>0</v>
      </c>
      <c r="H12" s="94">
        <f t="shared" si="3"/>
        <v>0</v>
      </c>
      <c r="I12" s="94">
        <f t="shared" si="4"/>
        <v>1</v>
      </c>
      <c r="J12" s="94">
        <f t="shared" ref="J12:J75" si="9">IF(AND(AND(B12&gt;=2,B12&lt;=7),NOT(ISNUMBER(MATCH(A12,$W$26:$W$38,0)))),1,0)</f>
        <v>0</v>
      </c>
      <c r="K12" s="94">
        <f>1</f>
        <v>1</v>
      </c>
      <c r="L12" s="94">
        <v>1</v>
      </c>
      <c r="M12" s="94">
        <f t="shared" si="5"/>
        <v>1</v>
      </c>
      <c r="N12" s="94">
        <f t="shared" si="6"/>
        <v>0</v>
      </c>
      <c r="O12" s="94">
        <f t="shared" si="7"/>
        <v>0</v>
      </c>
      <c r="P12" s="94">
        <f t="shared" si="8"/>
        <v>0</v>
      </c>
      <c r="Q12" s="94">
        <v>0</v>
      </c>
    </row>
    <row r="13" spans="1:19" hidden="1" outlineLevel="1" x14ac:dyDescent="0.3">
      <c r="A13" s="182">
        <v>46034</v>
      </c>
      <c r="B13" s="141">
        <f t="shared" si="1"/>
        <v>2</v>
      </c>
      <c r="C13" s="94">
        <v>354</v>
      </c>
      <c r="D13" s="94">
        <v>20</v>
      </c>
      <c r="E13" s="94">
        <f t="shared" si="2"/>
        <v>1</v>
      </c>
      <c r="F13" s="94" cm="1">
        <f t="array" ref="F13">IF(AND(
   SUMPRODUCT((A13&gt;=$W$42:$W$50)*(A13&lt;=$X$42:$X$50))=0,
   ISNUMBER(MATCH(A13,$W$26:$W$38,0))=FALSE,
   B13&lt;=6,
   B13&gt;=2,
   B13&lt;=6
),1,0)</f>
        <v>1</v>
      </c>
      <c r="G13" s="94" cm="1">
        <f t="array" ref="G13">IF(AND(
   SUMPRODUCT((A13&gt;=$W$42:$W$50)*(A13&lt;=$X$42:$X$50))&gt;0,
   B13&gt;=2,
   B13&lt;=6,
   NOT(ISNUMBER(MATCH(A13,$W$26:$W$38,0)))
),1,0)</f>
        <v>0</v>
      </c>
      <c r="H13" s="94">
        <f t="shared" si="3"/>
        <v>0</v>
      </c>
      <c r="I13" s="94">
        <f t="shared" si="4"/>
        <v>0</v>
      </c>
      <c r="J13" s="94">
        <f t="shared" si="9"/>
        <v>1</v>
      </c>
      <c r="K13" s="94">
        <f>1</f>
        <v>1</v>
      </c>
      <c r="L13" s="94">
        <v>1</v>
      </c>
      <c r="M13" s="94">
        <f t="shared" si="5"/>
        <v>0</v>
      </c>
      <c r="N13" s="94">
        <f t="shared" si="6"/>
        <v>0</v>
      </c>
      <c r="O13" s="94">
        <f t="shared" si="7"/>
        <v>0</v>
      </c>
      <c r="P13" s="94">
        <f t="shared" si="8"/>
        <v>0</v>
      </c>
      <c r="Q13" s="94">
        <v>0</v>
      </c>
    </row>
    <row r="14" spans="1:19" hidden="1" outlineLevel="1" x14ac:dyDescent="0.3">
      <c r="A14" s="182">
        <v>46035</v>
      </c>
      <c r="B14" s="141">
        <f t="shared" si="1"/>
        <v>3</v>
      </c>
      <c r="C14" s="94">
        <v>353</v>
      </c>
      <c r="D14" s="94">
        <v>19</v>
      </c>
      <c r="E14" s="94">
        <f t="shared" si="2"/>
        <v>1</v>
      </c>
      <c r="F14" s="94" cm="1">
        <f t="array" ref="F14">IF(AND(
   SUMPRODUCT((A14&gt;=$W$42:$W$50)*(A14&lt;=$X$42:$X$50))=0,
   ISNUMBER(MATCH(A14,$W$26:$W$38,0))=FALSE,
   B14&lt;=6,
   B14&gt;=2,
   B14&lt;=6
),1,0)</f>
        <v>1</v>
      </c>
      <c r="G14" s="94" cm="1">
        <f t="array" ref="G14">IF(AND(
   SUMPRODUCT((A14&gt;=$W$42:$W$50)*(A14&lt;=$X$42:$X$50))&gt;0,
   B14&gt;=2,
   B14&lt;=6,
   NOT(ISNUMBER(MATCH(A14,$W$26:$W$38,0)))
),1,0)</f>
        <v>0</v>
      </c>
      <c r="H14" s="94">
        <f t="shared" si="3"/>
        <v>0</v>
      </c>
      <c r="I14" s="94">
        <f t="shared" si="4"/>
        <v>0</v>
      </c>
      <c r="J14" s="94">
        <f t="shared" si="9"/>
        <v>1</v>
      </c>
      <c r="K14" s="94">
        <f>1</f>
        <v>1</v>
      </c>
      <c r="L14" s="94">
        <v>1</v>
      </c>
      <c r="M14" s="94">
        <f t="shared" si="5"/>
        <v>0</v>
      </c>
      <c r="N14" s="94">
        <f t="shared" si="6"/>
        <v>0</v>
      </c>
      <c r="O14" s="94">
        <f t="shared" si="7"/>
        <v>0</v>
      </c>
      <c r="P14" s="94">
        <f t="shared" si="8"/>
        <v>0</v>
      </c>
      <c r="Q14" s="94">
        <v>0</v>
      </c>
    </row>
    <row r="15" spans="1:19" hidden="1" outlineLevel="1" x14ac:dyDescent="0.3">
      <c r="A15" s="182">
        <v>46036</v>
      </c>
      <c r="B15" s="141">
        <f t="shared" si="1"/>
        <v>4</v>
      </c>
      <c r="C15" s="94">
        <v>352</v>
      </c>
      <c r="D15" s="94">
        <v>18</v>
      </c>
      <c r="E15" s="94">
        <f t="shared" si="2"/>
        <v>1</v>
      </c>
      <c r="F15" s="94" cm="1">
        <f t="array" ref="F15">IF(AND(
   SUMPRODUCT((A15&gt;=$W$42:$W$50)*(A15&lt;=$X$42:$X$50))=0,
   ISNUMBER(MATCH(A15,$W$26:$W$38,0))=FALSE,
   B15&lt;=6,
   B15&gt;=2,
   B15&lt;=6
),1,0)</f>
        <v>1</v>
      </c>
      <c r="G15" s="94" cm="1">
        <f t="array" ref="G15">IF(AND(
   SUMPRODUCT((A15&gt;=$W$42:$W$50)*(A15&lt;=$X$42:$X$50))&gt;0,
   B15&gt;=2,
   B15&lt;=6,
   NOT(ISNUMBER(MATCH(A15,$W$26:$W$38,0)))
),1,0)</f>
        <v>0</v>
      </c>
      <c r="H15" s="94">
        <f t="shared" si="3"/>
        <v>0</v>
      </c>
      <c r="I15" s="94">
        <f t="shared" si="4"/>
        <v>0</v>
      </c>
      <c r="J15" s="94">
        <f t="shared" si="9"/>
        <v>1</v>
      </c>
      <c r="K15" s="94">
        <f>1</f>
        <v>1</v>
      </c>
      <c r="L15" s="94">
        <v>1</v>
      </c>
      <c r="M15" s="94">
        <f t="shared" si="5"/>
        <v>0</v>
      </c>
      <c r="N15" s="94">
        <f t="shared" si="6"/>
        <v>0</v>
      </c>
      <c r="O15" s="94">
        <f t="shared" si="7"/>
        <v>0</v>
      </c>
      <c r="P15" s="94">
        <f t="shared" si="8"/>
        <v>0</v>
      </c>
      <c r="Q15" s="94">
        <v>0</v>
      </c>
    </row>
    <row r="16" spans="1:19" hidden="1" outlineLevel="1" x14ac:dyDescent="0.3">
      <c r="A16" s="182">
        <v>46037</v>
      </c>
      <c r="B16" s="141">
        <f t="shared" si="1"/>
        <v>5</v>
      </c>
      <c r="C16" s="94">
        <v>351</v>
      </c>
      <c r="D16" s="94">
        <v>17</v>
      </c>
      <c r="E16" s="94">
        <f t="shared" si="2"/>
        <v>1</v>
      </c>
      <c r="F16" s="94" cm="1">
        <f t="array" ref="F16">IF(AND(
   SUMPRODUCT((A16&gt;=$W$42:$W$50)*(A16&lt;=$X$42:$X$50))=0,
   ISNUMBER(MATCH(A16,$W$26:$W$38,0))=FALSE,
   B16&lt;=6,
   B16&gt;=2,
   B16&lt;=6
),1,0)</f>
        <v>1</v>
      </c>
      <c r="G16" s="94" cm="1">
        <f t="array" ref="G16">IF(AND(
   SUMPRODUCT((A16&gt;=$W$42:$W$50)*(A16&lt;=$X$42:$X$50))&gt;0,
   B16&gt;=2,
   B16&lt;=6,
   NOT(ISNUMBER(MATCH(A16,$W$26:$W$38,0)))
),1,0)</f>
        <v>0</v>
      </c>
      <c r="H16" s="94">
        <f t="shared" si="3"/>
        <v>0</v>
      </c>
      <c r="I16" s="94">
        <f t="shared" si="4"/>
        <v>0</v>
      </c>
      <c r="J16" s="94">
        <f t="shared" si="9"/>
        <v>1</v>
      </c>
      <c r="K16" s="94">
        <f>1</f>
        <v>1</v>
      </c>
      <c r="L16" s="94">
        <v>1</v>
      </c>
      <c r="M16" s="94">
        <f t="shared" si="5"/>
        <v>0</v>
      </c>
      <c r="N16" s="94">
        <f t="shared" si="6"/>
        <v>1</v>
      </c>
      <c r="O16" s="94">
        <f t="shared" si="7"/>
        <v>0</v>
      </c>
      <c r="P16" s="94">
        <f t="shared" si="8"/>
        <v>1</v>
      </c>
      <c r="Q16" s="94">
        <v>0</v>
      </c>
    </row>
    <row r="17" spans="1:25" hidden="1" outlineLevel="1" x14ac:dyDescent="0.3">
      <c r="A17" s="182">
        <v>46038</v>
      </c>
      <c r="B17" s="141">
        <f t="shared" si="1"/>
        <v>6</v>
      </c>
      <c r="C17" s="94">
        <v>350</v>
      </c>
      <c r="D17" s="94">
        <v>16</v>
      </c>
      <c r="E17" s="94">
        <f t="shared" si="2"/>
        <v>1</v>
      </c>
      <c r="F17" s="94" cm="1">
        <f t="array" ref="F17">IF(AND(
   SUMPRODUCT((A17&gt;=$W$42:$W$50)*(A17&lt;=$X$42:$X$50))=0,
   ISNUMBER(MATCH(A17,$W$26:$W$38,0))=FALSE,
   B17&lt;=6,
   B17&gt;=2,
   B17&lt;=6
),1,0)</f>
        <v>1</v>
      </c>
      <c r="G17" s="94" cm="1">
        <f t="array" ref="G17">IF(AND(
   SUMPRODUCT((A17&gt;=$W$42:$W$50)*(A17&lt;=$X$42:$X$50))&gt;0,
   B17&gt;=2,
   B17&lt;=6,
   NOT(ISNUMBER(MATCH(A17,$W$26:$W$38,0)))
),1,0)</f>
        <v>0</v>
      </c>
      <c r="H17" s="94">
        <f t="shared" si="3"/>
        <v>0</v>
      </c>
      <c r="I17" s="94">
        <f t="shared" si="4"/>
        <v>0</v>
      </c>
      <c r="J17" s="94">
        <f t="shared" si="9"/>
        <v>1</v>
      </c>
      <c r="K17" s="94">
        <f>1</f>
        <v>1</v>
      </c>
      <c r="L17" s="94">
        <v>1</v>
      </c>
      <c r="M17" s="94">
        <f t="shared" si="5"/>
        <v>0</v>
      </c>
      <c r="N17" s="94">
        <f t="shared" si="6"/>
        <v>0</v>
      </c>
      <c r="O17" s="94">
        <f t="shared" si="7"/>
        <v>0</v>
      </c>
      <c r="P17" s="94">
        <f t="shared" si="8"/>
        <v>0</v>
      </c>
      <c r="Q17" s="94">
        <v>0</v>
      </c>
    </row>
    <row r="18" spans="1:25" hidden="1" outlineLevel="1" x14ac:dyDescent="0.3">
      <c r="A18" s="182">
        <v>46039</v>
      </c>
      <c r="B18" s="141">
        <f t="shared" si="1"/>
        <v>7</v>
      </c>
      <c r="C18" s="94">
        <v>349</v>
      </c>
      <c r="D18" s="94">
        <v>15</v>
      </c>
      <c r="E18" s="94">
        <f t="shared" si="2"/>
        <v>0</v>
      </c>
      <c r="F18" s="94" cm="1">
        <f t="array" ref="F18">IF(AND(
   SUMPRODUCT((A18&gt;=$W$42:$W$50)*(A18&lt;=$X$42:$X$50))=0,
   ISNUMBER(MATCH(A18,$W$26:$W$38,0))=FALSE,
   B18&lt;=6,
   B18&gt;=2,
   B18&lt;=6
),1,0)</f>
        <v>0</v>
      </c>
      <c r="G18" s="94" cm="1">
        <f t="array" ref="G18">IF(AND(
   SUMPRODUCT((A18&gt;=$W$42:$W$50)*(A18&lt;=$X$42:$X$50))&gt;0,
   B18&gt;=2,
   B18&lt;=6,
   NOT(ISNUMBER(MATCH(A18,$W$26:$W$38,0)))
),1,0)</f>
        <v>0</v>
      </c>
      <c r="H18" s="94">
        <f t="shared" si="3"/>
        <v>1</v>
      </c>
      <c r="I18" s="94">
        <f t="shared" si="4"/>
        <v>0</v>
      </c>
      <c r="J18" s="94">
        <f t="shared" si="9"/>
        <v>1</v>
      </c>
      <c r="K18" s="94">
        <f>1</f>
        <v>1</v>
      </c>
      <c r="L18" s="94">
        <v>1</v>
      </c>
      <c r="M18" s="94">
        <f t="shared" si="5"/>
        <v>1</v>
      </c>
      <c r="N18" s="94">
        <f t="shared" si="6"/>
        <v>0</v>
      </c>
      <c r="O18" s="94">
        <f t="shared" si="7"/>
        <v>1</v>
      </c>
      <c r="P18" s="94">
        <f t="shared" si="8"/>
        <v>1</v>
      </c>
      <c r="Q18" s="94">
        <v>0</v>
      </c>
    </row>
    <row r="19" spans="1:25" hidden="1" outlineLevel="1" x14ac:dyDescent="0.3">
      <c r="A19" s="182">
        <v>46040</v>
      </c>
      <c r="B19" s="141">
        <f t="shared" si="1"/>
        <v>1</v>
      </c>
      <c r="C19" s="94">
        <v>348</v>
      </c>
      <c r="D19" s="94">
        <v>14</v>
      </c>
      <c r="E19" s="94">
        <f t="shared" si="2"/>
        <v>0</v>
      </c>
      <c r="F19" s="94" cm="1">
        <f t="array" ref="F19">IF(AND(
   SUMPRODUCT((A19&gt;=$W$42:$W$50)*(A19&lt;=$X$42:$X$50))=0,
   ISNUMBER(MATCH(A19,$W$26:$W$38,0))=FALSE,
   B19&lt;=6,
   B19&gt;=2,
   B19&lt;=6
),1,0)</f>
        <v>0</v>
      </c>
      <c r="G19" s="94" cm="1">
        <f t="array" ref="G19">IF(AND(
   SUMPRODUCT((A19&gt;=$W$42:$W$50)*(A19&lt;=$X$42:$X$50))&gt;0,
   B19&gt;=2,
   B19&lt;=6,
   NOT(ISNUMBER(MATCH(A19,$W$26:$W$38,0)))
),1,0)</f>
        <v>0</v>
      </c>
      <c r="H19" s="94">
        <f t="shared" si="3"/>
        <v>0</v>
      </c>
      <c r="I19" s="94">
        <f t="shared" si="4"/>
        <v>1</v>
      </c>
      <c r="J19" s="94">
        <f t="shared" si="9"/>
        <v>0</v>
      </c>
      <c r="K19" s="94">
        <f>1</f>
        <v>1</v>
      </c>
      <c r="L19" s="94">
        <v>1</v>
      </c>
      <c r="M19" s="94">
        <f t="shared" si="5"/>
        <v>1</v>
      </c>
      <c r="N19" s="94">
        <f t="shared" si="6"/>
        <v>0</v>
      </c>
      <c r="O19" s="94">
        <f t="shared" si="7"/>
        <v>0</v>
      </c>
      <c r="P19" s="94">
        <f t="shared" si="8"/>
        <v>0</v>
      </c>
      <c r="Q19" s="94">
        <v>0</v>
      </c>
    </row>
    <row r="20" spans="1:25" hidden="1" outlineLevel="1" x14ac:dyDescent="0.3">
      <c r="A20" s="182">
        <v>46041</v>
      </c>
      <c r="B20" s="141">
        <f t="shared" si="1"/>
        <v>2</v>
      </c>
      <c r="C20" s="94">
        <v>347</v>
      </c>
      <c r="D20" s="94">
        <v>13</v>
      </c>
      <c r="E20" s="94">
        <f t="shared" si="2"/>
        <v>1</v>
      </c>
      <c r="F20" s="94" cm="1">
        <f t="array" ref="F20">IF(AND(
   SUMPRODUCT((A20&gt;=$W$42:$W$50)*(A20&lt;=$X$42:$X$50))=0,
   ISNUMBER(MATCH(A20,$W$26:$W$38,0))=FALSE,
   B20&lt;=6,
   B20&gt;=2,
   B20&lt;=6
),1,0)</f>
        <v>1</v>
      </c>
      <c r="G20" s="94" cm="1">
        <f t="array" ref="G20">IF(AND(
   SUMPRODUCT((A20&gt;=$W$42:$W$50)*(A20&lt;=$X$42:$X$50))&gt;0,
   B20&gt;=2,
   B20&lt;=6,
   NOT(ISNUMBER(MATCH(A20,$W$26:$W$38,0)))
),1,0)</f>
        <v>0</v>
      </c>
      <c r="H20" s="94">
        <f t="shared" si="3"/>
        <v>0</v>
      </c>
      <c r="I20" s="94">
        <f t="shared" si="4"/>
        <v>0</v>
      </c>
      <c r="J20" s="94">
        <f t="shared" si="9"/>
        <v>1</v>
      </c>
      <c r="K20" s="94">
        <f>1</f>
        <v>1</v>
      </c>
      <c r="L20" s="94">
        <v>1</v>
      </c>
      <c r="M20" s="94">
        <f t="shared" si="5"/>
        <v>0</v>
      </c>
      <c r="N20" s="94">
        <f t="shared" si="6"/>
        <v>0</v>
      </c>
      <c r="O20" s="94">
        <f t="shared" si="7"/>
        <v>0</v>
      </c>
      <c r="P20" s="94">
        <f t="shared" si="8"/>
        <v>0</v>
      </c>
      <c r="Q20" s="94">
        <v>0</v>
      </c>
    </row>
    <row r="21" spans="1:25" hidden="1" outlineLevel="1" x14ac:dyDescent="0.3">
      <c r="A21" s="182">
        <v>46042</v>
      </c>
      <c r="B21" s="141">
        <f t="shared" si="1"/>
        <v>3</v>
      </c>
      <c r="C21" s="94">
        <v>346</v>
      </c>
      <c r="D21" s="94">
        <v>12</v>
      </c>
      <c r="E21" s="94">
        <f t="shared" si="2"/>
        <v>1</v>
      </c>
      <c r="F21" s="94" cm="1">
        <f t="array" ref="F21">IF(AND(
   SUMPRODUCT((A21&gt;=$W$42:$W$50)*(A21&lt;=$X$42:$X$50))=0,
   ISNUMBER(MATCH(A21,$W$26:$W$38,0))=FALSE,
   B21&lt;=6,
   B21&gt;=2,
   B21&lt;=6
),1,0)</f>
        <v>1</v>
      </c>
      <c r="G21" s="94" cm="1">
        <f t="array" ref="G21">IF(AND(
   SUMPRODUCT((A21&gt;=$W$42:$W$50)*(A21&lt;=$X$42:$X$50))&gt;0,
   B21&gt;=2,
   B21&lt;=6,
   NOT(ISNUMBER(MATCH(A21,$W$26:$W$38,0)))
),1,0)</f>
        <v>0</v>
      </c>
      <c r="H21" s="94">
        <f t="shared" si="3"/>
        <v>0</v>
      </c>
      <c r="I21" s="94">
        <f t="shared" si="4"/>
        <v>0</v>
      </c>
      <c r="J21" s="94">
        <f t="shared" si="9"/>
        <v>1</v>
      </c>
      <c r="K21" s="94">
        <f>1</f>
        <v>1</v>
      </c>
      <c r="L21" s="94">
        <v>1</v>
      </c>
      <c r="M21" s="94">
        <f t="shared" si="5"/>
        <v>0</v>
      </c>
      <c r="N21" s="94">
        <f t="shared" si="6"/>
        <v>0</v>
      </c>
      <c r="O21" s="94">
        <f t="shared" si="7"/>
        <v>0</v>
      </c>
      <c r="P21" s="94">
        <f t="shared" si="8"/>
        <v>0</v>
      </c>
      <c r="Q21" s="94">
        <v>0</v>
      </c>
    </row>
    <row r="22" spans="1:25" hidden="1" outlineLevel="1" x14ac:dyDescent="0.3">
      <c r="A22" s="182">
        <v>46043</v>
      </c>
      <c r="B22" s="141">
        <f t="shared" si="1"/>
        <v>4</v>
      </c>
      <c r="C22" s="94">
        <v>345</v>
      </c>
      <c r="D22" s="94">
        <v>11</v>
      </c>
      <c r="E22" s="94">
        <f t="shared" si="2"/>
        <v>1</v>
      </c>
      <c r="F22" s="94" cm="1">
        <f t="array" ref="F22">IF(AND(
   SUMPRODUCT((A22&gt;=$W$42:$W$50)*(A22&lt;=$X$42:$X$50))=0,
   ISNUMBER(MATCH(A22,$W$26:$W$38,0))=FALSE,
   B22&lt;=6,
   B22&gt;=2,
   B22&lt;=6
),1,0)</f>
        <v>1</v>
      </c>
      <c r="G22" s="94" cm="1">
        <f t="array" ref="G22">IF(AND(
   SUMPRODUCT((A22&gt;=$W$42:$W$50)*(A22&lt;=$X$42:$X$50))&gt;0,
   B22&gt;=2,
   B22&lt;=6,
   NOT(ISNUMBER(MATCH(A22,$W$26:$W$38,0)))
),1,0)</f>
        <v>0</v>
      </c>
      <c r="H22" s="94">
        <f t="shared" si="3"/>
        <v>0</v>
      </c>
      <c r="I22" s="94">
        <f t="shared" si="4"/>
        <v>0</v>
      </c>
      <c r="J22" s="94">
        <f t="shared" si="9"/>
        <v>1</v>
      </c>
      <c r="K22" s="94">
        <f>1</f>
        <v>1</v>
      </c>
      <c r="L22" s="94">
        <v>1</v>
      </c>
      <c r="M22" s="94">
        <f t="shared" si="5"/>
        <v>0</v>
      </c>
      <c r="N22" s="94">
        <f t="shared" si="6"/>
        <v>0</v>
      </c>
      <c r="O22" s="94">
        <f t="shared" si="7"/>
        <v>0</v>
      </c>
      <c r="P22" s="94">
        <f t="shared" si="8"/>
        <v>0</v>
      </c>
      <c r="Q22" s="94">
        <v>0</v>
      </c>
    </row>
    <row r="23" spans="1:25" hidden="1" outlineLevel="1" x14ac:dyDescent="0.3">
      <c r="A23" s="182">
        <v>46044</v>
      </c>
      <c r="B23" s="141">
        <f t="shared" si="1"/>
        <v>5</v>
      </c>
      <c r="C23" s="94">
        <v>344</v>
      </c>
      <c r="D23" s="94">
        <v>10</v>
      </c>
      <c r="E23" s="94">
        <f t="shared" si="2"/>
        <v>1</v>
      </c>
      <c r="F23" s="94" cm="1">
        <f t="array" ref="F23">IF(AND(
   SUMPRODUCT((A23&gt;=$W$42:$W$50)*(A23&lt;=$X$42:$X$50))=0,
   ISNUMBER(MATCH(A23,$W$26:$W$38,0))=FALSE,
   B23&lt;=6,
   B23&gt;=2,
   B23&lt;=6
),1,0)</f>
        <v>1</v>
      </c>
      <c r="G23" s="94" cm="1">
        <f t="array" ref="G23">IF(AND(
   SUMPRODUCT((A23&gt;=$W$42:$W$50)*(A23&lt;=$X$42:$X$50))&gt;0,
   B23&gt;=2,
   B23&lt;=6,
   NOT(ISNUMBER(MATCH(A23,$W$26:$W$38,0)))
),1,0)</f>
        <v>0</v>
      </c>
      <c r="H23" s="94">
        <f t="shared" si="3"/>
        <v>0</v>
      </c>
      <c r="I23" s="94">
        <f t="shared" si="4"/>
        <v>0</v>
      </c>
      <c r="J23" s="94">
        <f t="shared" si="9"/>
        <v>1</v>
      </c>
      <c r="K23" s="94">
        <f>1</f>
        <v>1</v>
      </c>
      <c r="L23" s="94">
        <v>1</v>
      </c>
      <c r="M23" s="94">
        <f t="shared" si="5"/>
        <v>0</v>
      </c>
      <c r="N23" s="94">
        <f t="shared" si="6"/>
        <v>1</v>
      </c>
      <c r="O23" s="94">
        <f t="shared" si="7"/>
        <v>0</v>
      </c>
      <c r="P23" s="94">
        <f t="shared" si="8"/>
        <v>1</v>
      </c>
      <c r="Q23" s="94">
        <v>0</v>
      </c>
    </row>
    <row r="24" spans="1:25" ht="15" hidden="1" outlineLevel="1" thickBot="1" x14ac:dyDescent="0.35">
      <c r="A24" s="182">
        <v>46045</v>
      </c>
      <c r="B24" s="141">
        <f t="shared" si="1"/>
        <v>6</v>
      </c>
      <c r="C24" s="94">
        <v>343</v>
      </c>
      <c r="D24" s="94">
        <v>9</v>
      </c>
      <c r="E24" s="94">
        <f t="shared" si="2"/>
        <v>1</v>
      </c>
      <c r="F24" s="94" cm="1">
        <f t="array" ref="F24">IF(AND(
   SUMPRODUCT((A24&gt;=$W$42:$W$50)*(A24&lt;=$X$42:$X$50))=0,
   ISNUMBER(MATCH(A24,$W$26:$W$38,0))=FALSE,
   B24&lt;=6,
   B24&gt;=2,
   B24&lt;=6
),1,0)</f>
        <v>1</v>
      </c>
      <c r="G24" s="94" cm="1">
        <f t="array" ref="G24">IF(AND(
   SUMPRODUCT((A24&gt;=$W$42:$W$50)*(A24&lt;=$X$42:$X$50))&gt;0,
   B24&gt;=2,
   B24&lt;=6,
   NOT(ISNUMBER(MATCH(A24,$W$26:$W$38,0)))
),1,0)</f>
        <v>0</v>
      </c>
      <c r="H24" s="94">
        <f t="shared" si="3"/>
        <v>0</v>
      </c>
      <c r="I24" s="94">
        <f t="shared" si="4"/>
        <v>0</v>
      </c>
      <c r="J24" s="94">
        <f t="shared" si="9"/>
        <v>1</v>
      </c>
      <c r="K24" s="94">
        <f>1</f>
        <v>1</v>
      </c>
      <c r="L24" s="94">
        <v>1</v>
      </c>
      <c r="M24" s="94">
        <f t="shared" si="5"/>
        <v>0</v>
      </c>
      <c r="N24" s="94">
        <f t="shared" si="6"/>
        <v>0</v>
      </c>
      <c r="O24" s="94">
        <f t="shared" si="7"/>
        <v>0</v>
      </c>
      <c r="P24" s="94">
        <f t="shared" si="8"/>
        <v>0</v>
      </c>
      <c r="Q24" s="94">
        <v>0</v>
      </c>
    </row>
    <row r="25" spans="1:25" hidden="1" outlineLevel="1" x14ac:dyDescent="0.3">
      <c r="A25" s="182">
        <v>46046</v>
      </c>
      <c r="B25" s="141">
        <f t="shared" si="1"/>
        <v>7</v>
      </c>
      <c r="C25" s="94">
        <v>342</v>
      </c>
      <c r="D25" s="94">
        <v>8</v>
      </c>
      <c r="E25" s="94">
        <f t="shared" si="2"/>
        <v>0</v>
      </c>
      <c r="F25" s="94" cm="1">
        <f t="array" ref="F25">IF(AND(
   SUMPRODUCT((A25&gt;=$W$42:$W$50)*(A25&lt;=$X$42:$X$50))=0,
   ISNUMBER(MATCH(A25,$W$26:$W$38,0))=FALSE,
   B25&lt;=6,
   B25&gt;=2,
   B25&lt;=6
),1,0)</f>
        <v>0</v>
      </c>
      <c r="G25" s="94" cm="1">
        <f t="array" ref="G25">IF(AND(
   SUMPRODUCT((A25&gt;=$W$42:$W$50)*(A25&lt;=$X$42:$X$50))&gt;0,
   B25&gt;=2,
   B25&lt;=6,
   NOT(ISNUMBER(MATCH(A25,$W$26:$W$38,0)))
),1,0)</f>
        <v>0</v>
      </c>
      <c r="H25" s="94">
        <f t="shared" si="3"/>
        <v>1</v>
      </c>
      <c r="I25" s="94">
        <f t="shared" si="4"/>
        <v>0</v>
      </c>
      <c r="J25" s="94">
        <f t="shared" si="9"/>
        <v>1</v>
      </c>
      <c r="K25" s="94">
        <f>1</f>
        <v>1</v>
      </c>
      <c r="L25" s="94">
        <v>1</v>
      </c>
      <c r="M25" s="94">
        <f t="shared" si="5"/>
        <v>1</v>
      </c>
      <c r="N25" s="94">
        <f t="shared" si="6"/>
        <v>0</v>
      </c>
      <c r="O25" s="94">
        <f t="shared" si="7"/>
        <v>1</v>
      </c>
      <c r="P25" s="94">
        <f t="shared" si="8"/>
        <v>1</v>
      </c>
      <c r="Q25" s="94">
        <v>0</v>
      </c>
      <c r="U25" s="97" t="s">
        <v>105</v>
      </c>
      <c r="V25" s="98" t="s">
        <v>106</v>
      </c>
      <c r="W25" s="98">
        <v>2026</v>
      </c>
      <c r="X25" s="98">
        <v>2027</v>
      </c>
      <c r="Y25" s="99">
        <v>2028</v>
      </c>
    </row>
    <row r="26" spans="1:25" hidden="1" outlineLevel="1" x14ac:dyDescent="0.3">
      <c r="A26" s="182">
        <v>46047</v>
      </c>
      <c r="B26" s="141">
        <f t="shared" si="1"/>
        <v>1</v>
      </c>
      <c r="C26" s="94">
        <v>341</v>
      </c>
      <c r="D26" s="94">
        <v>7</v>
      </c>
      <c r="E26" s="94">
        <f t="shared" si="2"/>
        <v>0</v>
      </c>
      <c r="F26" s="94" cm="1">
        <f t="array" ref="F26">IF(AND(
   SUMPRODUCT((A26&gt;=$W$42:$W$50)*(A26&lt;=$X$42:$X$50))=0,
   ISNUMBER(MATCH(A26,$W$26:$W$38,0))=FALSE,
   B26&lt;=6,
   B26&gt;=2,
   B26&lt;=6
),1,0)</f>
        <v>0</v>
      </c>
      <c r="G26" s="94" cm="1">
        <f t="array" ref="G26">IF(AND(
   SUMPRODUCT((A26&gt;=$W$42:$W$50)*(A26&lt;=$X$42:$X$50))&gt;0,
   B26&gt;=2,
   B26&lt;=6,
   NOT(ISNUMBER(MATCH(A26,$W$26:$W$38,0)))
),1,0)</f>
        <v>0</v>
      </c>
      <c r="H26" s="94">
        <f t="shared" si="3"/>
        <v>0</v>
      </c>
      <c r="I26" s="94">
        <f t="shared" si="4"/>
        <v>1</v>
      </c>
      <c r="J26" s="94">
        <f t="shared" si="9"/>
        <v>0</v>
      </c>
      <c r="K26" s="94">
        <f>1</f>
        <v>1</v>
      </c>
      <c r="L26" s="94">
        <v>1</v>
      </c>
      <c r="M26" s="94">
        <f t="shared" si="5"/>
        <v>1</v>
      </c>
      <c r="N26" s="94">
        <f t="shared" si="6"/>
        <v>0</v>
      </c>
      <c r="O26" s="94">
        <f t="shared" si="7"/>
        <v>0</v>
      </c>
      <c r="P26" s="94">
        <f t="shared" si="8"/>
        <v>0</v>
      </c>
      <c r="Q26" s="94">
        <v>0</v>
      </c>
      <c r="U26" s="100" t="s">
        <v>107</v>
      </c>
      <c r="V26" s="96" t="e">
        <f>DATE(_xleta.YEAR,1,1)</f>
        <v>#VALUE!</v>
      </c>
      <c r="W26" s="96">
        <f>DATE(W25,1,1)</f>
        <v>46023</v>
      </c>
      <c r="X26" s="96">
        <f>DATE(X25,1,1)</f>
        <v>46388</v>
      </c>
      <c r="Y26" s="101">
        <f>DATE(Y25,1,1)</f>
        <v>46753</v>
      </c>
    </row>
    <row r="27" spans="1:25" hidden="1" outlineLevel="1" x14ac:dyDescent="0.3">
      <c r="A27" s="182">
        <v>46048</v>
      </c>
      <c r="B27" s="141">
        <f t="shared" si="1"/>
        <v>2</v>
      </c>
      <c r="C27" s="94">
        <v>340</v>
      </c>
      <c r="D27" s="94">
        <v>6</v>
      </c>
      <c r="E27" s="94">
        <f t="shared" si="2"/>
        <v>1</v>
      </c>
      <c r="F27" s="94" cm="1">
        <f t="array" ref="F27">IF(AND(
   SUMPRODUCT((A27&gt;=$W$42:$W$50)*(A27&lt;=$X$42:$X$50))=0,
   ISNUMBER(MATCH(A27,$W$26:$W$38,0))=FALSE,
   B27&lt;=6,
   B27&gt;=2,
   B27&lt;=6
),1,0)</f>
        <v>1</v>
      </c>
      <c r="G27" s="94" cm="1">
        <f t="array" ref="G27">IF(AND(
   SUMPRODUCT((A27&gt;=$W$42:$W$50)*(A27&lt;=$X$42:$X$50))&gt;0,
   B27&gt;=2,
   B27&lt;=6,
   NOT(ISNUMBER(MATCH(A27,$W$26:$W$38,0)))
),1,0)</f>
        <v>0</v>
      </c>
      <c r="H27" s="94">
        <f t="shared" si="3"/>
        <v>0</v>
      </c>
      <c r="I27" s="94">
        <f t="shared" si="4"/>
        <v>0</v>
      </c>
      <c r="J27" s="94">
        <f t="shared" si="9"/>
        <v>1</v>
      </c>
      <c r="K27" s="94">
        <f>1</f>
        <v>1</v>
      </c>
      <c r="L27" s="94">
        <v>1</v>
      </c>
      <c r="M27" s="94">
        <f t="shared" si="5"/>
        <v>0</v>
      </c>
      <c r="N27" s="94">
        <f t="shared" si="6"/>
        <v>0</v>
      </c>
      <c r="O27" s="94">
        <f t="shared" si="7"/>
        <v>0</v>
      </c>
      <c r="P27" s="94">
        <f t="shared" si="8"/>
        <v>0</v>
      </c>
      <c r="Q27" s="94">
        <v>0</v>
      </c>
      <c r="U27" s="100" t="s">
        <v>136</v>
      </c>
      <c r="W27" s="96">
        <v>46089</v>
      </c>
      <c r="X27" s="96">
        <v>46454</v>
      </c>
      <c r="Y27" s="101">
        <v>46820</v>
      </c>
    </row>
    <row r="28" spans="1:25" hidden="1" outlineLevel="1" x14ac:dyDescent="0.3">
      <c r="A28" s="182">
        <v>46049</v>
      </c>
      <c r="B28" s="141">
        <f t="shared" si="1"/>
        <v>3</v>
      </c>
      <c r="C28" s="94">
        <v>339</v>
      </c>
      <c r="D28" s="94">
        <v>5</v>
      </c>
      <c r="E28" s="94">
        <f t="shared" si="2"/>
        <v>1</v>
      </c>
      <c r="F28" s="94" cm="1">
        <f t="array" ref="F28">IF(AND(
   SUMPRODUCT((A28&gt;=$W$42:$W$50)*(A28&lt;=$X$42:$X$50))=0,
   ISNUMBER(MATCH(A28,$W$26:$W$38,0))=FALSE,
   B28&lt;=6,
   B28&gt;=2,
   B28&lt;=6
),1,0)</f>
        <v>1</v>
      </c>
      <c r="G28" s="94" cm="1">
        <f t="array" ref="G28">IF(AND(
   SUMPRODUCT((A28&gt;=$W$42:$W$50)*(A28&lt;=$X$42:$X$50))&gt;0,
   B28&gt;=2,
   B28&lt;=6,
   NOT(ISNUMBER(MATCH(A28,$W$26:$W$38,0)))
),1,0)</f>
        <v>0</v>
      </c>
      <c r="H28" s="94">
        <f t="shared" si="3"/>
        <v>0</v>
      </c>
      <c r="I28" s="94">
        <f t="shared" si="4"/>
        <v>0</v>
      </c>
      <c r="J28" s="94">
        <f t="shared" si="9"/>
        <v>1</v>
      </c>
      <c r="K28" s="94">
        <f>1</f>
        <v>1</v>
      </c>
      <c r="L28" s="94">
        <v>1</v>
      </c>
      <c r="M28" s="94">
        <f t="shared" si="5"/>
        <v>0</v>
      </c>
      <c r="N28" s="94">
        <f t="shared" si="6"/>
        <v>0</v>
      </c>
      <c r="O28" s="94">
        <f t="shared" si="7"/>
        <v>0</v>
      </c>
      <c r="P28" s="94">
        <f t="shared" si="8"/>
        <v>0</v>
      </c>
      <c r="Q28" s="94">
        <v>0</v>
      </c>
      <c r="U28" s="100" t="s">
        <v>108</v>
      </c>
      <c r="V28" s="96" t="e">
        <f>DATE(_xleta.YEAR,5,1)</f>
        <v>#VALUE!</v>
      </c>
      <c r="W28" s="96">
        <f>DATE(W25,5,1)</f>
        <v>46143</v>
      </c>
      <c r="X28" s="96">
        <f>DATE(X25,5,1)</f>
        <v>46508</v>
      </c>
      <c r="Y28" s="101">
        <f>DATE(Y25,5,1)</f>
        <v>46874</v>
      </c>
    </row>
    <row r="29" spans="1:25" hidden="1" outlineLevel="1" x14ac:dyDescent="0.3">
      <c r="A29" s="182">
        <v>46050</v>
      </c>
      <c r="B29" s="141">
        <f t="shared" si="1"/>
        <v>4</v>
      </c>
      <c r="C29" s="94">
        <v>338</v>
      </c>
      <c r="D29" s="94">
        <v>4</v>
      </c>
      <c r="E29" s="94">
        <f t="shared" si="2"/>
        <v>1</v>
      </c>
      <c r="F29" s="94" cm="1">
        <f t="array" ref="F29">IF(AND(
   SUMPRODUCT((A29&gt;=$W$42:$W$50)*(A29&lt;=$X$42:$X$50))=0,
   ISNUMBER(MATCH(A29,$W$26:$W$38,0))=FALSE,
   B29&lt;=6,
   B29&gt;=2,
   B29&lt;=6
),1,0)</f>
        <v>1</v>
      </c>
      <c r="G29" s="94" cm="1">
        <f t="array" ref="G29">IF(AND(
   SUMPRODUCT((A29&gt;=$W$42:$W$50)*(A29&lt;=$X$42:$X$50))&gt;0,
   B29&gt;=2,
   B29&lt;=6,
   NOT(ISNUMBER(MATCH(A29,$W$26:$W$38,0)))
),1,0)</f>
        <v>0</v>
      </c>
      <c r="H29" s="94">
        <f t="shared" si="3"/>
        <v>0</v>
      </c>
      <c r="I29" s="94">
        <f t="shared" si="4"/>
        <v>0</v>
      </c>
      <c r="J29" s="94">
        <f t="shared" si="9"/>
        <v>1</v>
      </c>
      <c r="K29" s="94">
        <f>1</f>
        <v>1</v>
      </c>
      <c r="L29" s="94">
        <v>1</v>
      </c>
      <c r="M29" s="94">
        <f t="shared" si="5"/>
        <v>0</v>
      </c>
      <c r="N29" s="94">
        <f t="shared" si="6"/>
        <v>0</v>
      </c>
      <c r="O29" s="94">
        <f t="shared" si="7"/>
        <v>0</v>
      </c>
      <c r="P29" s="94">
        <f t="shared" si="8"/>
        <v>0</v>
      </c>
      <c r="Q29" s="94">
        <v>0</v>
      </c>
      <c r="U29" s="100" t="s">
        <v>109</v>
      </c>
      <c r="V29" s="96" t="e">
        <f>DATE(_xleta.YEAR,10,3)</f>
        <v>#VALUE!</v>
      </c>
      <c r="W29" s="96">
        <f>DATE(W25,10,3)</f>
        <v>46298</v>
      </c>
      <c r="X29" s="96">
        <f>DATE(X25,10,3)</f>
        <v>46663</v>
      </c>
      <c r="Y29" s="101">
        <f>DATE(Y25,10,3)</f>
        <v>47029</v>
      </c>
    </row>
    <row r="30" spans="1:25" hidden="1" outlineLevel="1" x14ac:dyDescent="0.3">
      <c r="A30" s="182">
        <v>46051</v>
      </c>
      <c r="B30" s="141">
        <f t="shared" si="1"/>
        <v>5</v>
      </c>
      <c r="C30" s="94">
        <v>337</v>
      </c>
      <c r="D30" s="94">
        <v>3</v>
      </c>
      <c r="E30" s="94">
        <f t="shared" si="2"/>
        <v>1</v>
      </c>
      <c r="F30" s="94" cm="1">
        <f t="array" ref="F30">IF(AND(
   SUMPRODUCT((A30&gt;=$W$42:$W$50)*(A30&lt;=$X$42:$X$50))=0,
   ISNUMBER(MATCH(A30,$W$26:$W$38,0))=FALSE,
   B30&lt;=6,
   B30&gt;=2,
   B30&lt;=6
),1,0)</f>
        <v>1</v>
      </c>
      <c r="G30" s="94" cm="1">
        <f t="array" ref="G30">IF(AND(
   SUMPRODUCT((A30&gt;=$W$42:$W$50)*(A30&lt;=$X$42:$X$50))&gt;0,
   B30&gt;=2,
   B30&lt;=6,
   NOT(ISNUMBER(MATCH(A30,$W$26:$W$38,0)))
),1,0)</f>
        <v>0</v>
      </c>
      <c r="H30" s="94">
        <f t="shared" si="3"/>
        <v>0</v>
      </c>
      <c r="I30" s="94">
        <f t="shared" si="4"/>
        <v>0</v>
      </c>
      <c r="J30" s="94">
        <f t="shared" si="9"/>
        <v>1</v>
      </c>
      <c r="K30" s="94">
        <f>1</f>
        <v>1</v>
      </c>
      <c r="L30" s="94">
        <v>1</v>
      </c>
      <c r="M30" s="94">
        <f t="shared" si="5"/>
        <v>0</v>
      </c>
      <c r="N30" s="94">
        <f t="shared" si="6"/>
        <v>1</v>
      </c>
      <c r="O30" s="94">
        <f t="shared" si="7"/>
        <v>0</v>
      </c>
      <c r="P30" s="94">
        <f t="shared" si="8"/>
        <v>1</v>
      </c>
      <c r="Q30" s="94">
        <v>0</v>
      </c>
      <c r="U30" s="100" t="s">
        <v>110</v>
      </c>
      <c r="V30" s="96" t="e">
        <f>DATE(_xleta.YEAR,12,25)</f>
        <v>#VALUE!</v>
      </c>
      <c r="W30" s="96">
        <f>DATE(W25,12,25)</f>
        <v>46381</v>
      </c>
      <c r="X30" s="96">
        <f>DATE(X25,12,25)</f>
        <v>46746</v>
      </c>
      <c r="Y30" s="101">
        <f>DATE(Y25,12,25)</f>
        <v>47112</v>
      </c>
    </row>
    <row r="31" spans="1:25" hidden="1" outlineLevel="1" x14ac:dyDescent="0.3">
      <c r="A31" s="182">
        <v>46052</v>
      </c>
      <c r="B31" s="141">
        <f t="shared" si="1"/>
        <v>6</v>
      </c>
      <c r="C31" s="94">
        <v>336</v>
      </c>
      <c r="D31" s="94">
        <v>2</v>
      </c>
      <c r="E31" s="94">
        <f t="shared" si="2"/>
        <v>1</v>
      </c>
      <c r="F31" s="94" cm="1">
        <f t="array" ref="F31">IF(AND(
   SUMPRODUCT((A31&gt;=$W$42:$W$50)*(A31&lt;=$X$42:$X$50))=0,
   ISNUMBER(MATCH(A31,$W$26:$W$38,0))=FALSE,
   B31&lt;=6,
   B31&gt;=2,
   B31&lt;=6
),1,0)</f>
        <v>1</v>
      </c>
      <c r="G31" s="94" cm="1">
        <f t="array" ref="G31">IF(AND(
   SUMPRODUCT((A31&gt;=$W$42:$W$50)*(A31&lt;=$X$42:$X$50))&gt;0,
   B31&gt;=2,
   B31&lt;=6,
   NOT(ISNUMBER(MATCH(A31,$W$26:$W$38,0)))
),1,0)</f>
        <v>0</v>
      </c>
      <c r="H31" s="94">
        <f t="shared" si="3"/>
        <v>0</v>
      </c>
      <c r="I31" s="94">
        <f t="shared" si="4"/>
        <v>0</v>
      </c>
      <c r="J31" s="94">
        <f t="shared" si="9"/>
        <v>1</v>
      </c>
      <c r="K31" s="94">
        <f>1</f>
        <v>1</v>
      </c>
      <c r="L31" s="94">
        <v>1</v>
      </c>
      <c r="M31" s="94">
        <f t="shared" si="5"/>
        <v>0</v>
      </c>
      <c r="N31" s="94">
        <f t="shared" si="6"/>
        <v>0</v>
      </c>
      <c r="O31" s="94">
        <f t="shared" si="7"/>
        <v>0</v>
      </c>
      <c r="P31" s="94">
        <f t="shared" si="8"/>
        <v>0</v>
      </c>
      <c r="Q31" s="94">
        <v>0</v>
      </c>
      <c r="U31" s="100" t="s">
        <v>111</v>
      </c>
      <c r="V31" s="96" t="e">
        <f>DATE(_xleta.YEAR,12,26)</f>
        <v>#VALUE!</v>
      </c>
      <c r="W31" s="96">
        <f>DATE(W25,12,26)</f>
        <v>46382</v>
      </c>
      <c r="X31" s="96">
        <f>DATE(X25,12,26)</f>
        <v>46747</v>
      </c>
      <c r="Y31" s="101">
        <f>DATE(Y25,12,26)</f>
        <v>47113</v>
      </c>
    </row>
    <row r="32" spans="1:25" hidden="1" outlineLevel="1" x14ac:dyDescent="0.3">
      <c r="A32" s="182">
        <v>46053</v>
      </c>
      <c r="B32" s="141">
        <f t="shared" si="1"/>
        <v>7</v>
      </c>
      <c r="C32" s="94">
        <v>335</v>
      </c>
      <c r="D32" s="94">
        <v>1</v>
      </c>
      <c r="E32" s="94">
        <f t="shared" si="2"/>
        <v>0</v>
      </c>
      <c r="F32" s="94" cm="1">
        <f t="array" ref="F32">IF(AND(
   SUMPRODUCT((A32&gt;=$W$42:$W$50)*(A32&lt;=$X$42:$X$50))=0,
   ISNUMBER(MATCH(A32,$W$26:$W$38,0))=FALSE,
   B32&lt;=6,
   B32&gt;=2,
   B32&lt;=6
),1,0)</f>
        <v>0</v>
      </c>
      <c r="G32" s="94" cm="1">
        <f t="array" ref="G32">IF(AND(
   SUMPRODUCT((A32&gt;=$W$42:$W$50)*(A32&lt;=$X$42:$X$50))&gt;0,
   B32&gt;=2,
   B32&lt;=6,
   NOT(ISNUMBER(MATCH(A32,$W$26:$W$38,0)))
),1,0)</f>
        <v>0</v>
      </c>
      <c r="H32" s="94">
        <f t="shared" si="3"/>
        <v>1</v>
      </c>
      <c r="I32" s="94">
        <f t="shared" si="4"/>
        <v>0</v>
      </c>
      <c r="J32" s="94">
        <f t="shared" si="9"/>
        <v>1</v>
      </c>
      <c r="K32" s="94">
        <f>1</f>
        <v>1</v>
      </c>
      <c r="L32" s="94">
        <v>1</v>
      </c>
      <c r="M32" s="94">
        <f t="shared" si="5"/>
        <v>1</v>
      </c>
      <c r="N32" s="94">
        <f t="shared" si="6"/>
        <v>0</v>
      </c>
      <c r="O32" s="94">
        <f t="shared" si="7"/>
        <v>1</v>
      </c>
      <c r="P32" s="94">
        <f t="shared" si="8"/>
        <v>1</v>
      </c>
      <c r="Q32" s="94">
        <v>0</v>
      </c>
      <c r="U32" s="100" t="s">
        <v>112</v>
      </c>
      <c r="V32" s="109" t="e" cm="1">
        <f t="array" aca="1" ref="V32" ca="1">Ostersonntag(_xleta.YEAR)-2</f>
        <v>#NAME?</v>
      </c>
      <c r="W32" s="96">
        <f>W33-2</f>
        <v>46115</v>
      </c>
      <c r="X32" s="96">
        <f>X33-2</f>
        <v>46472</v>
      </c>
      <c r="Y32" s="101">
        <f>Y33-2</f>
        <v>46857</v>
      </c>
    </row>
    <row r="33" spans="1:25" collapsed="1" x14ac:dyDescent="0.3">
      <c r="A33" s="112" t="s">
        <v>144</v>
      </c>
      <c r="B33" s="141"/>
      <c r="C33" s="114">
        <f>C2</f>
        <v>365</v>
      </c>
      <c r="D33" s="114">
        <f t="shared" ref="D33" si="10">D2</f>
        <v>31</v>
      </c>
      <c r="E33" s="114">
        <f>SUM(E2:E32)</f>
        <v>21</v>
      </c>
      <c r="F33" s="114">
        <f>SUM(F2:F32)</f>
        <v>20</v>
      </c>
      <c r="G33" s="114">
        <f t="shared" ref="G33:P33" si="11">SUM(G2:G32)</f>
        <v>1</v>
      </c>
      <c r="H33" s="114">
        <f t="shared" si="11"/>
        <v>5</v>
      </c>
      <c r="I33" s="114">
        <f t="shared" si="11"/>
        <v>5</v>
      </c>
      <c r="J33" s="114">
        <f t="shared" si="11"/>
        <v>26</v>
      </c>
      <c r="K33" s="114">
        <f t="shared" si="11"/>
        <v>31</v>
      </c>
      <c r="L33" s="114">
        <f t="shared" si="11"/>
        <v>31</v>
      </c>
      <c r="M33" s="114">
        <f t="shared" si="11"/>
        <v>10</v>
      </c>
      <c r="N33" s="114">
        <f t="shared" si="11"/>
        <v>5</v>
      </c>
      <c r="O33" s="114">
        <f t="shared" si="11"/>
        <v>5</v>
      </c>
      <c r="P33" s="114">
        <f t="shared" si="11"/>
        <v>10</v>
      </c>
      <c r="Q33" s="115">
        <v>0</v>
      </c>
      <c r="R33" s="102"/>
      <c r="S33" s="102"/>
      <c r="U33" s="100" t="s">
        <v>113</v>
      </c>
      <c r="V33" s="109" t="e">
        <f>DATE(_xleta.YEAR,3,28)+MOD(24-MOD(_xleta.YEAR,19)*10.63,29)-MOD(TRUNC(_xleta.YEAR*5/4)+MOD(24-MOD(_xleta.YEAR,19)*10.63,29)+1,7)</f>
        <v>#VALUE!</v>
      </c>
      <c r="W33" s="96">
        <f>DATE(W25,3,28)+MOD(24-MOD(W25,19)*10.63,29)-MOD(TRUNC(W25*5/4)+MOD(24-MOD(W25,19)*10.63,29)+1,7)</f>
        <v>46117</v>
      </c>
      <c r="X33" s="96">
        <f>DATE(X25,3,28)+MOD(24-MOD(X25,19)*10.63,29)-MOD(TRUNC(X25*5/4)+MOD(24-MOD(X25,19)*10.63,29)+1,7)</f>
        <v>46474</v>
      </c>
      <c r="Y33" s="101">
        <f>DATE(Y25,3,28)+MOD(24-MOD(Y25,19)*10.63,29)-MOD(TRUNC(Y25*5/4)+MOD(24-MOD(Y25,19)*10.63,29)+1,7)</f>
        <v>46859</v>
      </c>
    </row>
    <row r="34" spans="1:25" hidden="1" outlineLevel="1" x14ac:dyDescent="0.3">
      <c r="A34" s="182">
        <v>46054</v>
      </c>
      <c r="B34" s="141">
        <f t="shared" si="1"/>
        <v>1</v>
      </c>
      <c r="C34" s="94">
        <v>334</v>
      </c>
      <c r="D34" s="94">
        <v>28</v>
      </c>
      <c r="E34" s="94">
        <f>MAX(J34-H34,0)</f>
        <v>0</v>
      </c>
      <c r="F34" s="94" cm="1">
        <f t="array" ref="F34">IF(AND(
   SUMPRODUCT((A34&gt;=$W$42:$W$50)*(A34&lt;=$X$42:$X$50))=0,
   ISNUMBER(MATCH(A34,$W$26:$W$38,0))=FALSE,
   B34&lt;=6,
   B34&gt;=2,
   B34&lt;=6
),1,0)</f>
        <v>0</v>
      </c>
      <c r="G34" s="94" cm="1">
        <f t="array" ref="G34">IF(AND(
   SUMPRODUCT((A34&gt;=$W$42:$W$50)*(A34&lt;=$X$42:$X$50))&gt;0,
   B34&gt;=2,
   B34&lt;=6,
   NOT(ISNUMBER(MATCH(A34,$W$26:$W$38,0)))
),1,0)</f>
        <v>0</v>
      </c>
      <c r="H34" s="94">
        <f t="shared" si="3"/>
        <v>0</v>
      </c>
      <c r="I34" s="94">
        <f>IF(OR(B34=1,ISNUMBER(MATCH(A34,$W$26:$W$38,0))),1,0)</f>
        <v>1</v>
      </c>
      <c r="J34" s="94">
        <f t="shared" si="9"/>
        <v>0</v>
      </c>
      <c r="K34" s="94">
        <f>1</f>
        <v>1</v>
      </c>
      <c r="L34" s="94">
        <v>1</v>
      </c>
      <c r="M34" s="94">
        <f>H34+I34</f>
        <v>1</v>
      </c>
      <c r="N34" s="94">
        <f>IF(OR(
    AND(B34=5,NOT(ISNUMBER(MATCH(A34+1,$W$26:$W$38,0)))),
    TEXT(A34,"TT.MM")="23.12",
    TEXT(A34,"TT.MM")="30.12"
),
IF(OR(TEXT(A34,"TT.MM")="07.03",TEXT(A34,"TT.MM")="30.10"),0,1),
0)</f>
        <v>0</v>
      </c>
      <c r="O34" s="94">
        <f>IF(OR(
   B34=7,
   ISNUMBER(MATCH(A34+1,$W$26:$W$38,0)),
   TEXT(A34,"TT.MM")="07.03",
   TEXT(A34,"TT.MM")="30.10"
),IF(OR(TEXT(A34,"TT.MM")="23.12",TEXT(A34,"TT.MM")="30.12"),0,1),0)</f>
        <v>0</v>
      </c>
      <c r="P34" s="94">
        <f>N34+O34</f>
        <v>0</v>
      </c>
      <c r="Q34" s="94">
        <v>0</v>
      </c>
      <c r="U34" s="100" t="s">
        <v>114</v>
      </c>
      <c r="V34" s="109" t="e" cm="1">
        <f t="array" aca="1" ref="V34" ca="1">Ostersonntag(_xleta.YEAR)+1</f>
        <v>#NAME?</v>
      </c>
      <c r="W34" s="96">
        <f>W33+1</f>
        <v>46118</v>
      </c>
      <c r="X34" s="96">
        <f>X33+1</f>
        <v>46475</v>
      </c>
      <c r="Y34" s="101">
        <f>Y33+1</f>
        <v>46860</v>
      </c>
    </row>
    <row r="35" spans="1:25" hidden="1" outlineLevel="1" x14ac:dyDescent="0.3">
      <c r="A35" s="182">
        <v>46055</v>
      </c>
      <c r="B35" s="141">
        <f t="shared" si="1"/>
        <v>2</v>
      </c>
      <c r="C35" s="94">
        <v>333</v>
      </c>
      <c r="D35" s="94">
        <v>27</v>
      </c>
      <c r="E35" s="94">
        <f t="shared" ref="E35:E61" si="12">MAX(J35-H35,0)</f>
        <v>1</v>
      </c>
      <c r="F35" s="94" cm="1">
        <f t="array" ref="F35">IF(AND(
   SUMPRODUCT((A35&gt;=$W$42:$W$50)*(A35&lt;=$X$42:$X$50))=0,
   ISNUMBER(MATCH(A35,$W$26:$W$38,0))=FALSE,
   B35&lt;=6,
   B35&gt;=2,
   B35&lt;=6
),1,0)</f>
        <v>1</v>
      </c>
      <c r="G35" s="94" cm="1">
        <f t="array" ref="G35">IF(AND(
   SUMPRODUCT((A35&gt;=$W$42:$W$50)*(A35&lt;=$X$42:$X$50))&gt;0,
   B35&gt;=2,
   B35&lt;=6,
   NOT(ISNUMBER(MATCH(A35,$W$26:$W$38,0)))
),1,0)</f>
        <v>0</v>
      </c>
      <c r="H35" s="94">
        <f t="shared" si="3"/>
        <v>0</v>
      </c>
      <c r="I35" s="94">
        <f t="shared" ref="I35:I61" si="13">IF(OR(B35=1,ISNUMBER(MATCH(A35,$W$26:$W$38,0))),1,0)</f>
        <v>0</v>
      </c>
      <c r="J35" s="94">
        <f t="shared" si="9"/>
        <v>1</v>
      </c>
      <c r="K35" s="94">
        <f>1</f>
        <v>1</v>
      </c>
      <c r="L35" s="94">
        <v>1</v>
      </c>
      <c r="M35" s="94">
        <f t="shared" ref="M35:M61" si="14">H35+I35</f>
        <v>0</v>
      </c>
      <c r="N35" s="94">
        <f t="shared" ref="N35:N61" si="15">IF(OR(
    AND(B35=5,NOT(ISNUMBER(MATCH(A35+1,$W$26:$W$38,0)))),
    TEXT(A35,"TT.MM")="23.12",
    TEXT(A35,"TT.MM")="30.12"
),
IF(OR(TEXT(A35,"TT.MM")="07.03",TEXT(A35,"TT.MM")="30.10"),0,1),
0)</f>
        <v>0</v>
      </c>
      <c r="O35" s="94">
        <f t="shared" ref="O35:O61" si="16">IF(OR(
   B35=7,
   ISNUMBER(MATCH(A35+1,$W$26:$W$38,0)),
   TEXT(A35,"TT.MM")="07.03",
   TEXT(A35,"TT.MM")="30.10"
),IF(OR(TEXT(A35,"TT.MM")="23.12",TEXT(A35,"TT.MM")="30.12"),0,1),0)</f>
        <v>0</v>
      </c>
      <c r="P35" s="94">
        <f t="shared" ref="P35:P61" si="17">N35+O35</f>
        <v>0</v>
      </c>
      <c r="Q35" s="94">
        <v>0</v>
      </c>
      <c r="U35" s="100" t="s">
        <v>115</v>
      </c>
      <c r="V35" s="109" t="e" cm="1">
        <f t="array" aca="1" ref="V35" ca="1">Ostersonntag(_xleta.YEAR)+39</f>
        <v>#NAME?</v>
      </c>
      <c r="W35" s="96">
        <f>W33+39</f>
        <v>46156</v>
      </c>
      <c r="X35" s="96">
        <f>X33+39</f>
        <v>46513</v>
      </c>
      <c r="Y35" s="101">
        <f>Y33+39</f>
        <v>46898</v>
      </c>
    </row>
    <row r="36" spans="1:25" hidden="1" outlineLevel="1" x14ac:dyDescent="0.3">
      <c r="A36" s="182">
        <v>46056</v>
      </c>
      <c r="B36" s="141">
        <f t="shared" si="1"/>
        <v>3</v>
      </c>
      <c r="C36" s="94">
        <v>332</v>
      </c>
      <c r="D36" s="94">
        <v>26</v>
      </c>
      <c r="E36" s="94">
        <f t="shared" si="12"/>
        <v>1</v>
      </c>
      <c r="F36" s="94" cm="1">
        <f t="array" ref="F36">IF(AND(
   SUMPRODUCT((A36&gt;=$W$42:$W$50)*(A36&lt;=$X$42:$X$50))=0,
   ISNUMBER(MATCH(A36,$W$26:$W$38,0))=FALSE,
   B36&lt;=6,
   B36&gt;=2,
   B36&lt;=6
),1,0)</f>
        <v>1</v>
      </c>
      <c r="G36" s="94" cm="1">
        <f t="array" ref="G36">IF(AND(
   SUMPRODUCT((A36&gt;=$W$42:$W$50)*(A36&lt;=$X$42:$X$50))&gt;0,
   B36&gt;=2,
   B36&lt;=6,
   NOT(ISNUMBER(MATCH(A36,$W$26:$W$38,0)))
),1,0)</f>
        <v>0</v>
      </c>
      <c r="H36" s="94">
        <f t="shared" si="3"/>
        <v>0</v>
      </c>
      <c r="I36" s="94">
        <f t="shared" si="13"/>
        <v>0</v>
      </c>
      <c r="J36" s="94">
        <f t="shared" si="9"/>
        <v>1</v>
      </c>
      <c r="K36" s="94">
        <f>1</f>
        <v>1</v>
      </c>
      <c r="L36" s="94">
        <v>1</v>
      </c>
      <c r="M36" s="94">
        <f t="shared" si="14"/>
        <v>0</v>
      </c>
      <c r="N36" s="94">
        <f t="shared" si="15"/>
        <v>0</v>
      </c>
      <c r="O36" s="94">
        <f t="shared" si="16"/>
        <v>0</v>
      </c>
      <c r="P36" s="94">
        <f t="shared" si="17"/>
        <v>0</v>
      </c>
      <c r="Q36" s="94">
        <v>0</v>
      </c>
      <c r="U36" s="100" t="s">
        <v>116</v>
      </c>
      <c r="V36" s="109" t="e" cm="1">
        <f t="array" aca="1" ref="V36" ca="1">Ostersonntag(_xleta.YEAR)+49</f>
        <v>#NAME?</v>
      </c>
      <c r="W36" s="96">
        <f>W33+49</f>
        <v>46166</v>
      </c>
      <c r="X36" s="96">
        <f>X33+49</f>
        <v>46523</v>
      </c>
      <c r="Y36" s="101">
        <f>Y33+49</f>
        <v>46908</v>
      </c>
    </row>
    <row r="37" spans="1:25" hidden="1" outlineLevel="1" x14ac:dyDescent="0.3">
      <c r="A37" s="182">
        <v>46057</v>
      </c>
      <c r="B37" s="141">
        <f t="shared" si="1"/>
        <v>4</v>
      </c>
      <c r="C37" s="94">
        <v>331</v>
      </c>
      <c r="D37" s="94">
        <v>25</v>
      </c>
      <c r="E37" s="94">
        <f t="shared" si="12"/>
        <v>1</v>
      </c>
      <c r="F37" s="94" cm="1">
        <f t="array" ref="F37">IF(AND(
   SUMPRODUCT((A37&gt;=$W$42:$W$50)*(A37&lt;=$X$42:$X$50))=0,
   ISNUMBER(MATCH(A37,$W$26:$W$38,0))=FALSE,
   B37&lt;=6,
   B37&gt;=2,
   B37&lt;=6
),1,0)</f>
        <v>1</v>
      </c>
      <c r="G37" s="94" cm="1">
        <f t="array" ref="G37">IF(AND(
   SUMPRODUCT((A37&gt;=$W$42:$W$50)*(A37&lt;=$X$42:$X$50))&gt;0,
   B37&gt;=2,
   B37&lt;=6,
   NOT(ISNUMBER(MATCH(A37,$W$26:$W$38,0)))
),1,0)</f>
        <v>0</v>
      </c>
      <c r="H37" s="94">
        <f t="shared" si="3"/>
        <v>0</v>
      </c>
      <c r="I37" s="94">
        <f t="shared" si="13"/>
        <v>0</v>
      </c>
      <c r="J37" s="94">
        <f t="shared" si="9"/>
        <v>1</v>
      </c>
      <c r="K37" s="94">
        <f>1</f>
        <v>1</v>
      </c>
      <c r="L37" s="94">
        <v>1</v>
      </c>
      <c r="M37" s="94">
        <f t="shared" si="14"/>
        <v>0</v>
      </c>
      <c r="N37" s="94">
        <f t="shared" si="15"/>
        <v>0</v>
      </c>
      <c r="O37" s="94">
        <f t="shared" si="16"/>
        <v>0</v>
      </c>
      <c r="P37" s="94">
        <f t="shared" si="17"/>
        <v>0</v>
      </c>
      <c r="Q37" s="94">
        <v>0</v>
      </c>
      <c r="U37" s="100" t="s">
        <v>117</v>
      </c>
      <c r="V37" s="109" t="e" cm="1">
        <f t="array" aca="1" ref="V37" ca="1">Ostersonntag(_xleta.YEAR)+50</f>
        <v>#NAME?</v>
      </c>
      <c r="W37" s="96">
        <f>W33+50</f>
        <v>46167</v>
      </c>
      <c r="X37" s="96">
        <f>X33+50</f>
        <v>46524</v>
      </c>
      <c r="Y37" s="101">
        <f>Y33+50</f>
        <v>46909</v>
      </c>
    </row>
    <row r="38" spans="1:25" ht="15" hidden="1" outlineLevel="1" thickBot="1" x14ac:dyDescent="0.35">
      <c r="A38" s="182">
        <v>46058</v>
      </c>
      <c r="B38" s="141">
        <f t="shared" si="1"/>
        <v>5</v>
      </c>
      <c r="C38" s="94">
        <v>330</v>
      </c>
      <c r="D38" s="94">
        <v>24</v>
      </c>
      <c r="E38" s="94">
        <f t="shared" si="12"/>
        <v>1</v>
      </c>
      <c r="F38" s="94" cm="1">
        <f t="array" ref="F38">IF(AND(
   SUMPRODUCT((A38&gt;=$W$42:$W$50)*(A38&lt;=$X$42:$X$50))=0,
   ISNUMBER(MATCH(A38,$W$26:$W$38,0))=FALSE,
   B38&lt;=6,
   B38&gt;=2,
   B38&lt;=6
),1,0)</f>
        <v>1</v>
      </c>
      <c r="G38" s="94" cm="1">
        <f t="array" ref="G38">IF(AND(
   SUMPRODUCT((A38&gt;=$W$42:$W$50)*(A38&lt;=$X$42:$X$50))&gt;0,
   B38&gt;=2,
   B38&lt;=6,
   NOT(ISNUMBER(MATCH(A38,$W$26:$W$38,0)))
),1,0)</f>
        <v>0</v>
      </c>
      <c r="H38" s="94">
        <f t="shared" si="3"/>
        <v>0</v>
      </c>
      <c r="I38" s="94">
        <f t="shared" si="13"/>
        <v>0</v>
      </c>
      <c r="J38" s="94">
        <f t="shared" si="9"/>
        <v>1</v>
      </c>
      <c r="K38" s="94">
        <f>1</f>
        <v>1</v>
      </c>
      <c r="L38" s="94">
        <v>1</v>
      </c>
      <c r="M38" s="94">
        <f t="shared" si="14"/>
        <v>0</v>
      </c>
      <c r="N38" s="94">
        <f t="shared" si="15"/>
        <v>1</v>
      </c>
      <c r="O38" s="94">
        <f t="shared" si="16"/>
        <v>0</v>
      </c>
      <c r="P38" s="94">
        <f t="shared" si="17"/>
        <v>1</v>
      </c>
      <c r="Q38" s="94">
        <v>0</v>
      </c>
      <c r="U38" s="103" t="s">
        <v>118</v>
      </c>
      <c r="V38" s="104" t="e">
        <f>DATE(_xleta.YEAR,10,31)</f>
        <v>#VALUE!</v>
      </c>
      <c r="W38" s="104">
        <f>DATE(W25,10,31)</f>
        <v>46326</v>
      </c>
      <c r="X38" s="104">
        <f>DATE(X25,10,31)</f>
        <v>46691</v>
      </c>
      <c r="Y38" s="105">
        <f>DATE(Y25,10,31)</f>
        <v>47057</v>
      </c>
    </row>
    <row r="39" spans="1:25" ht="15" hidden="1" outlineLevel="1" thickBot="1" x14ac:dyDescent="0.35">
      <c r="A39" s="182">
        <v>46059</v>
      </c>
      <c r="B39" s="141">
        <f t="shared" si="1"/>
        <v>6</v>
      </c>
      <c r="C39" s="94">
        <v>329</v>
      </c>
      <c r="D39" s="94">
        <v>23</v>
      </c>
      <c r="E39" s="94">
        <f t="shared" si="12"/>
        <v>1</v>
      </c>
      <c r="F39" s="94" cm="1">
        <f t="array" ref="F39">IF(AND(
   SUMPRODUCT((A39&gt;=$W$42:$W$50)*(A39&lt;=$X$42:$X$50))=0,
   ISNUMBER(MATCH(A39,$W$26:$W$38,0))=FALSE,
   B39&lt;=6,
   B39&gt;=2,
   B39&lt;=6
),1,0)</f>
        <v>1</v>
      </c>
      <c r="G39" s="94" cm="1">
        <f t="array" ref="G39">IF(AND(
   SUMPRODUCT((A39&gt;=$W$42:$W$50)*(A39&lt;=$X$42:$X$50))&gt;0,
   B39&gt;=2,
   B39&lt;=6,
   NOT(ISNUMBER(MATCH(A39,$W$26:$W$38,0)))
),1,0)</f>
        <v>0</v>
      </c>
      <c r="H39" s="94">
        <f t="shared" si="3"/>
        <v>0</v>
      </c>
      <c r="I39" s="94">
        <f t="shared" si="13"/>
        <v>0</v>
      </c>
      <c r="J39" s="94">
        <f t="shared" si="9"/>
        <v>1</v>
      </c>
      <c r="K39" s="94">
        <f>1</f>
        <v>1</v>
      </c>
      <c r="L39" s="94">
        <v>1</v>
      </c>
      <c r="M39" s="94">
        <f t="shared" si="14"/>
        <v>0</v>
      </c>
      <c r="N39" s="94">
        <f t="shared" si="15"/>
        <v>0</v>
      </c>
      <c r="O39" s="94">
        <f t="shared" si="16"/>
        <v>0</v>
      </c>
      <c r="P39" s="94">
        <f t="shared" si="17"/>
        <v>0</v>
      </c>
      <c r="Q39" s="94">
        <v>0</v>
      </c>
    </row>
    <row r="40" spans="1:25" hidden="1" outlineLevel="1" x14ac:dyDescent="0.3">
      <c r="A40" s="182">
        <v>46060</v>
      </c>
      <c r="B40" s="141">
        <f t="shared" si="1"/>
        <v>7</v>
      </c>
      <c r="C40" s="94">
        <v>328</v>
      </c>
      <c r="D40" s="94">
        <v>22</v>
      </c>
      <c r="E40" s="94">
        <f t="shared" si="12"/>
        <v>0</v>
      </c>
      <c r="F40" s="94" cm="1">
        <f t="array" ref="F40">IF(AND(
   SUMPRODUCT((A40&gt;=$W$42:$W$50)*(A40&lt;=$X$42:$X$50))=0,
   ISNUMBER(MATCH(A40,$W$26:$W$38,0))=FALSE,
   B40&lt;=6,
   B40&gt;=2,
   B40&lt;=6
),1,0)</f>
        <v>0</v>
      </c>
      <c r="G40" s="94" cm="1">
        <f t="array" ref="G40">IF(AND(
   SUMPRODUCT((A40&gt;=$W$42:$W$50)*(A40&lt;=$X$42:$X$50))&gt;0,
   B40&gt;=2,
   B40&lt;=6,
   NOT(ISNUMBER(MATCH(A40,$W$26:$W$38,0)))
),1,0)</f>
        <v>0</v>
      </c>
      <c r="H40" s="94">
        <f t="shared" si="3"/>
        <v>1</v>
      </c>
      <c r="I40" s="94">
        <f t="shared" si="13"/>
        <v>0</v>
      </c>
      <c r="J40" s="94">
        <f t="shared" si="9"/>
        <v>1</v>
      </c>
      <c r="K40" s="94">
        <f>1</f>
        <v>1</v>
      </c>
      <c r="L40" s="94">
        <v>1</v>
      </c>
      <c r="M40" s="94">
        <f t="shared" si="14"/>
        <v>1</v>
      </c>
      <c r="N40" s="94">
        <f t="shared" si="15"/>
        <v>0</v>
      </c>
      <c r="O40" s="94">
        <f t="shared" si="16"/>
        <v>1</v>
      </c>
      <c r="P40" s="94">
        <f t="shared" si="17"/>
        <v>1</v>
      </c>
      <c r="Q40" s="94">
        <v>0</v>
      </c>
      <c r="U40" s="97" t="s">
        <v>126</v>
      </c>
      <c r="V40" s="98"/>
      <c r="W40" s="179">
        <v>2026</v>
      </c>
      <c r="X40" s="180"/>
    </row>
    <row r="41" spans="1:25" hidden="1" outlineLevel="1" x14ac:dyDescent="0.3">
      <c r="A41" s="182">
        <v>46061</v>
      </c>
      <c r="B41" s="141">
        <f t="shared" si="1"/>
        <v>1</v>
      </c>
      <c r="C41" s="94">
        <v>327</v>
      </c>
      <c r="D41" s="94">
        <v>21</v>
      </c>
      <c r="E41" s="94">
        <f t="shared" si="12"/>
        <v>0</v>
      </c>
      <c r="F41" s="94" cm="1">
        <f t="array" ref="F41">IF(AND(
   SUMPRODUCT((A41&gt;=$W$42:$W$50)*(A41&lt;=$X$42:$X$50))=0,
   ISNUMBER(MATCH(A41,$W$26:$W$38,0))=FALSE,
   B41&lt;=6,
   B41&gt;=2,
   B41&lt;=6
),1,0)</f>
        <v>0</v>
      </c>
      <c r="G41" s="94" cm="1">
        <f t="array" ref="G41">IF(AND(
   SUMPRODUCT((A41&gt;=$W$42:$W$50)*(A41&lt;=$X$42:$X$50))&gt;0,
   B41&gt;=2,
   B41&lt;=6,
   NOT(ISNUMBER(MATCH(A41,$W$26:$W$38,0)))
),1,0)</f>
        <v>0</v>
      </c>
      <c r="H41" s="94">
        <f t="shared" si="3"/>
        <v>0</v>
      </c>
      <c r="I41" s="94">
        <f t="shared" si="13"/>
        <v>1</v>
      </c>
      <c r="J41" s="94">
        <f t="shared" si="9"/>
        <v>0</v>
      </c>
      <c r="K41" s="94">
        <f>1</f>
        <v>1</v>
      </c>
      <c r="L41" s="94">
        <v>1</v>
      </c>
      <c r="M41" s="94">
        <f t="shared" si="14"/>
        <v>1</v>
      </c>
      <c r="N41" s="94">
        <f t="shared" si="15"/>
        <v>0</v>
      </c>
      <c r="O41" s="94">
        <f t="shared" si="16"/>
        <v>0</v>
      </c>
      <c r="P41" s="94">
        <f t="shared" si="17"/>
        <v>0</v>
      </c>
      <c r="Q41" s="94">
        <v>0</v>
      </c>
      <c r="U41" s="100"/>
      <c r="V41" s="109"/>
      <c r="W41" s="109" t="s">
        <v>5</v>
      </c>
      <c r="X41" s="110" t="s">
        <v>133</v>
      </c>
    </row>
    <row r="42" spans="1:25" hidden="1" outlineLevel="1" x14ac:dyDescent="0.3">
      <c r="A42" s="182">
        <v>46062</v>
      </c>
      <c r="B42" s="141">
        <f t="shared" si="1"/>
        <v>2</v>
      </c>
      <c r="C42" s="94">
        <v>326</v>
      </c>
      <c r="D42" s="94">
        <v>20</v>
      </c>
      <c r="E42" s="94">
        <f t="shared" si="12"/>
        <v>1</v>
      </c>
      <c r="F42" s="94" cm="1">
        <f t="array" ref="F42">IF(AND(
   SUMPRODUCT((A42&gt;=$W$42:$W$50)*(A42&lt;=$X$42:$X$50))=0,
   ISNUMBER(MATCH(A42,$W$26:$W$38,0))=FALSE,
   B42&lt;=6,
   B42&gt;=2,
   B42&lt;=6
),1,0)</f>
        <v>0</v>
      </c>
      <c r="G42" s="94" cm="1">
        <f t="array" ref="G42">IF(AND(
   SUMPRODUCT((A42&gt;=$W$42:$W$50)*(A42&lt;=$X$42:$X$50))&gt;0,
   B42&gt;=2,
   B42&lt;=6,
   NOT(ISNUMBER(MATCH(A42,$W$26:$W$38,0)))
),1,0)</f>
        <v>1</v>
      </c>
      <c r="H42" s="94">
        <f t="shared" si="3"/>
        <v>0</v>
      </c>
      <c r="I42" s="94">
        <f t="shared" si="13"/>
        <v>0</v>
      </c>
      <c r="J42" s="94">
        <f t="shared" si="9"/>
        <v>1</v>
      </c>
      <c r="K42" s="94">
        <f>1</f>
        <v>1</v>
      </c>
      <c r="L42" s="94">
        <v>1</v>
      </c>
      <c r="M42" s="94">
        <f t="shared" si="14"/>
        <v>0</v>
      </c>
      <c r="N42" s="94">
        <f t="shared" si="15"/>
        <v>0</v>
      </c>
      <c r="O42" s="94">
        <f t="shared" si="16"/>
        <v>0</v>
      </c>
      <c r="P42" s="94">
        <f t="shared" si="17"/>
        <v>0</v>
      </c>
      <c r="Q42" s="94">
        <v>0</v>
      </c>
      <c r="U42" s="100" t="s">
        <v>132</v>
      </c>
      <c r="V42" s="109"/>
      <c r="W42" s="96">
        <v>46023</v>
      </c>
      <c r="X42" s="101">
        <v>46026</v>
      </c>
    </row>
    <row r="43" spans="1:25" hidden="1" outlineLevel="1" x14ac:dyDescent="0.3">
      <c r="A43" s="182">
        <v>46063</v>
      </c>
      <c r="B43" s="141">
        <f t="shared" si="1"/>
        <v>3</v>
      </c>
      <c r="C43" s="94">
        <v>325</v>
      </c>
      <c r="D43" s="94">
        <v>19</v>
      </c>
      <c r="E43" s="94">
        <f t="shared" si="12"/>
        <v>1</v>
      </c>
      <c r="F43" s="94" cm="1">
        <f t="array" ref="F43">IF(AND(
   SUMPRODUCT((A43&gt;=$W$42:$W$50)*(A43&lt;=$X$42:$X$50))=0,
   ISNUMBER(MATCH(A43,$W$26:$W$38,0))=FALSE,
   B43&lt;=6,
   B43&gt;=2,
   B43&lt;=6
),1,0)</f>
        <v>0</v>
      </c>
      <c r="G43" s="94" cm="1">
        <f t="array" ref="G43">IF(AND(
   SUMPRODUCT((A43&gt;=$W$42:$W$50)*(A43&lt;=$X$42:$X$50))&gt;0,
   B43&gt;=2,
   B43&lt;=6,
   NOT(ISNUMBER(MATCH(A43,$W$26:$W$38,0)))
),1,0)</f>
        <v>1</v>
      </c>
      <c r="H43" s="94">
        <f t="shared" si="3"/>
        <v>0</v>
      </c>
      <c r="I43" s="94">
        <f t="shared" si="13"/>
        <v>0</v>
      </c>
      <c r="J43" s="94">
        <f t="shared" si="9"/>
        <v>1</v>
      </c>
      <c r="K43" s="94">
        <f>1</f>
        <v>1</v>
      </c>
      <c r="L43" s="94">
        <v>1</v>
      </c>
      <c r="M43" s="94">
        <f t="shared" si="14"/>
        <v>0</v>
      </c>
      <c r="N43" s="94">
        <f t="shared" si="15"/>
        <v>0</v>
      </c>
      <c r="O43" s="94">
        <f t="shared" si="16"/>
        <v>0</v>
      </c>
      <c r="P43" s="94">
        <f t="shared" si="17"/>
        <v>0</v>
      </c>
      <c r="Q43" s="94">
        <v>0</v>
      </c>
      <c r="U43" s="100" t="s">
        <v>127</v>
      </c>
      <c r="V43" s="109"/>
      <c r="W43" s="96">
        <v>46062</v>
      </c>
      <c r="X43" s="101">
        <v>46075</v>
      </c>
    </row>
    <row r="44" spans="1:25" hidden="1" outlineLevel="1" x14ac:dyDescent="0.3">
      <c r="A44" s="182">
        <v>46064</v>
      </c>
      <c r="B44" s="141">
        <f t="shared" si="1"/>
        <v>4</v>
      </c>
      <c r="C44" s="94">
        <v>324</v>
      </c>
      <c r="D44" s="94">
        <v>18</v>
      </c>
      <c r="E44" s="94">
        <f t="shared" si="12"/>
        <v>1</v>
      </c>
      <c r="F44" s="94" cm="1">
        <f t="array" ref="F44">IF(AND(
   SUMPRODUCT((A44&gt;=$W$42:$W$50)*(A44&lt;=$X$42:$X$50))=0,
   ISNUMBER(MATCH(A44,$W$26:$W$38,0))=FALSE,
   B44&lt;=6,
   B44&gt;=2,
   B44&lt;=6
),1,0)</f>
        <v>0</v>
      </c>
      <c r="G44" s="94" cm="1">
        <f t="array" ref="G44">IF(AND(
   SUMPRODUCT((A44&gt;=$W$42:$W$50)*(A44&lt;=$X$42:$X$50))&gt;0,
   B44&gt;=2,
   B44&lt;=6,
   NOT(ISNUMBER(MATCH(A44,$W$26:$W$38,0)))
),1,0)</f>
        <v>1</v>
      </c>
      <c r="H44" s="94">
        <f t="shared" si="3"/>
        <v>0</v>
      </c>
      <c r="I44" s="94">
        <f t="shared" si="13"/>
        <v>0</v>
      </c>
      <c r="J44" s="94">
        <f t="shared" si="9"/>
        <v>1</v>
      </c>
      <c r="K44" s="94">
        <f>1</f>
        <v>1</v>
      </c>
      <c r="L44" s="94">
        <v>1</v>
      </c>
      <c r="M44" s="94">
        <f t="shared" si="14"/>
        <v>0</v>
      </c>
      <c r="N44" s="94">
        <f t="shared" si="15"/>
        <v>0</v>
      </c>
      <c r="O44" s="94">
        <f t="shared" si="16"/>
        <v>0</v>
      </c>
      <c r="P44" s="94">
        <f t="shared" si="17"/>
        <v>0</v>
      </c>
      <c r="Q44" s="94">
        <v>0</v>
      </c>
      <c r="U44" s="100" t="s">
        <v>128</v>
      </c>
      <c r="V44" s="109"/>
      <c r="W44" s="96">
        <v>46111</v>
      </c>
      <c r="X44" s="101">
        <v>46120</v>
      </c>
    </row>
    <row r="45" spans="1:25" hidden="1" outlineLevel="1" x14ac:dyDescent="0.3">
      <c r="A45" s="182">
        <v>46065</v>
      </c>
      <c r="B45" s="141">
        <f t="shared" si="1"/>
        <v>5</v>
      </c>
      <c r="C45" s="94">
        <v>323</v>
      </c>
      <c r="D45" s="94">
        <v>17</v>
      </c>
      <c r="E45" s="94">
        <f t="shared" si="12"/>
        <v>1</v>
      </c>
      <c r="F45" s="94" cm="1">
        <f t="array" ref="F45">IF(AND(
   SUMPRODUCT((A45&gt;=$W$42:$W$50)*(A45&lt;=$X$42:$X$50))=0,
   ISNUMBER(MATCH(A45,$W$26:$W$38,0))=FALSE,
   B45&lt;=6,
   B45&gt;=2,
   B45&lt;=6
),1,0)</f>
        <v>0</v>
      </c>
      <c r="G45" s="94" cm="1">
        <f t="array" ref="G45">IF(AND(
   SUMPRODUCT((A45&gt;=$W$42:$W$50)*(A45&lt;=$X$42:$X$50))&gt;0,
   B45&gt;=2,
   B45&lt;=6,
   NOT(ISNUMBER(MATCH(A45,$W$26:$W$38,0)))
),1,0)</f>
        <v>1</v>
      </c>
      <c r="H45" s="94">
        <f t="shared" si="3"/>
        <v>0</v>
      </c>
      <c r="I45" s="94">
        <f t="shared" si="13"/>
        <v>0</v>
      </c>
      <c r="J45" s="94">
        <f t="shared" si="9"/>
        <v>1</v>
      </c>
      <c r="K45" s="94">
        <f>1</f>
        <v>1</v>
      </c>
      <c r="L45" s="94">
        <v>1</v>
      </c>
      <c r="M45" s="94">
        <f t="shared" si="14"/>
        <v>0</v>
      </c>
      <c r="N45" s="94">
        <f t="shared" si="15"/>
        <v>1</v>
      </c>
      <c r="O45" s="94">
        <f t="shared" si="16"/>
        <v>0</v>
      </c>
      <c r="P45" s="94">
        <f t="shared" si="17"/>
        <v>1</v>
      </c>
      <c r="Q45" s="94">
        <v>0</v>
      </c>
      <c r="U45" s="100" t="s">
        <v>134</v>
      </c>
      <c r="V45" s="109"/>
      <c r="W45" s="96">
        <v>46157</v>
      </c>
      <c r="X45" s="101">
        <v>46157</v>
      </c>
    </row>
    <row r="46" spans="1:25" hidden="1" outlineLevel="1" x14ac:dyDescent="0.3">
      <c r="A46" s="182">
        <v>46066</v>
      </c>
      <c r="B46" s="141">
        <f t="shared" si="1"/>
        <v>6</v>
      </c>
      <c r="C46" s="94">
        <v>322</v>
      </c>
      <c r="D46" s="94">
        <v>16</v>
      </c>
      <c r="E46" s="94">
        <f t="shared" si="12"/>
        <v>1</v>
      </c>
      <c r="F46" s="94" cm="1">
        <f t="array" ref="F46">IF(AND(
   SUMPRODUCT((A46&gt;=$W$42:$W$50)*(A46&lt;=$X$42:$X$50))=0,
   ISNUMBER(MATCH(A46,$W$26:$W$38,0))=FALSE,
   B46&lt;=6,
   B46&gt;=2,
   B46&lt;=6
),1,0)</f>
        <v>0</v>
      </c>
      <c r="G46" s="94" cm="1">
        <f t="array" ref="G46">IF(AND(
   SUMPRODUCT((A46&gt;=$W$42:$W$50)*(A46&lt;=$X$42:$X$50))&gt;0,
   B46&gt;=2,
   B46&lt;=6,
   NOT(ISNUMBER(MATCH(A46,$W$26:$W$38,0)))
),1,0)</f>
        <v>1</v>
      </c>
      <c r="H46" s="94">
        <f t="shared" si="3"/>
        <v>0</v>
      </c>
      <c r="I46" s="94">
        <f t="shared" si="13"/>
        <v>0</v>
      </c>
      <c r="J46" s="94">
        <f t="shared" si="9"/>
        <v>1</v>
      </c>
      <c r="K46" s="94">
        <f>1</f>
        <v>1</v>
      </c>
      <c r="L46" s="94">
        <v>1</v>
      </c>
      <c r="M46" s="94">
        <f t="shared" si="14"/>
        <v>0</v>
      </c>
      <c r="N46" s="94">
        <f t="shared" si="15"/>
        <v>0</v>
      </c>
      <c r="O46" s="94">
        <f t="shared" si="16"/>
        <v>0</v>
      </c>
      <c r="P46" s="94">
        <f t="shared" si="17"/>
        <v>0</v>
      </c>
      <c r="Q46" s="94">
        <v>0</v>
      </c>
      <c r="U46" s="100" t="s">
        <v>129</v>
      </c>
      <c r="V46" s="109"/>
      <c r="W46" s="96">
        <v>46164</v>
      </c>
      <c r="X46" s="101">
        <v>46168</v>
      </c>
    </row>
    <row r="47" spans="1:25" hidden="1" outlineLevel="1" x14ac:dyDescent="0.3">
      <c r="A47" s="182">
        <v>46067</v>
      </c>
      <c r="B47" s="141">
        <f t="shared" si="1"/>
        <v>7</v>
      </c>
      <c r="C47" s="94">
        <v>321</v>
      </c>
      <c r="D47" s="94">
        <v>15</v>
      </c>
      <c r="E47" s="94">
        <f t="shared" si="12"/>
        <v>0</v>
      </c>
      <c r="F47" s="94" cm="1">
        <f t="array" ref="F47">IF(AND(
   SUMPRODUCT((A47&gt;=$W$42:$W$50)*(A47&lt;=$X$42:$X$50))=0,
   ISNUMBER(MATCH(A47,$W$26:$W$38,0))=FALSE,
   B47&lt;=6,
   B47&gt;=2,
   B47&lt;=6
),1,0)</f>
        <v>0</v>
      </c>
      <c r="G47" s="94" cm="1">
        <f t="array" ref="G47">IF(AND(
   SUMPRODUCT((A47&gt;=$W$42:$W$50)*(A47&lt;=$X$42:$X$50))&gt;0,
   B47&gt;=2,
   B47&lt;=6,
   NOT(ISNUMBER(MATCH(A47,$W$26:$W$38,0)))
),1,0)</f>
        <v>0</v>
      </c>
      <c r="H47" s="94">
        <f t="shared" si="3"/>
        <v>1</v>
      </c>
      <c r="I47" s="94">
        <f t="shared" si="13"/>
        <v>0</v>
      </c>
      <c r="J47" s="94">
        <f t="shared" si="9"/>
        <v>1</v>
      </c>
      <c r="K47" s="94">
        <f>1</f>
        <v>1</v>
      </c>
      <c r="L47" s="94">
        <v>1</v>
      </c>
      <c r="M47" s="94">
        <f t="shared" si="14"/>
        <v>1</v>
      </c>
      <c r="N47" s="94">
        <f t="shared" si="15"/>
        <v>0</v>
      </c>
      <c r="O47" s="94">
        <f t="shared" si="16"/>
        <v>1</v>
      </c>
      <c r="P47" s="94">
        <f t="shared" si="17"/>
        <v>1</v>
      </c>
      <c r="Q47" s="94">
        <v>0</v>
      </c>
      <c r="U47" s="100" t="s">
        <v>130</v>
      </c>
      <c r="V47" s="109"/>
      <c r="W47" s="96">
        <v>46216</v>
      </c>
      <c r="X47" s="101">
        <v>46257</v>
      </c>
    </row>
    <row r="48" spans="1:25" hidden="1" outlineLevel="1" x14ac:dyDescent="0.3">
      <c r="A48" s="182">
        <v>46068</v>
      </c>
      <c r="B48" s="141">
        <f t="shared" si="1"/>
        <v>1</v>
      </c>
      <c r="C48" s="94">
        <v>320</v>
      </c>
      <c r="D48" s="94">
        <v>14</v>
      </c>
      <c r="E48" s="94">
        <f t="shared" si="12"/>
        <v>0</v>
      </c>
      <c r="F48" s="94" cm="1">
        <f t="array" ref="F48">IF(AND(
   SUMPRODUCT((A48&gt;=$W$42:$W$50)*(A48&lt;=$X$42:$X$50))=0,
   ISNUMBER(MATCH(A48,$W$26:$W$38,0))=FALSE,
   B48&lt;=6,
   B48&gt;=2,
   B48&lt;=6
),1,0)</f>
        <v>0</v>
      </c>
      <c r="G48" s="94" cm="1">
        <f t="array" ref="G48">IF(AND(
   SUMPRODUCT((A48&gt;=$W$42:$W$50)*(A48&lt;=$X$42:$X$50))&gt;0,
   B48&gt;=2,
   B48&lt;=6,
   NOT(ISNUMBER(MATCH(A48,$W$26:$W$38,0)))
),1,0)</f>
        <v>0</v>
      </c>
      <c r="H48" s="94">
        <f t="shared" si="3"/>
        <v>0</v>
      </c>
      <c r="I48" s="94">
        <f t="shared" si="13"/>
        <v>1</v>
      </c>
      <c r="J48" s="94">
        <f t="shared" si="9"/>
        <v>0</v>
      </c>
      <c r="K48" s="94">
        <f>1</f>
        <v>1</v>
      </c>
      <c r="L48" s="94">
        <v>1</v>
      </c>
      <c r="M48" s="94">
        <f t="shared" si="14"/>
        <v>1</v>
      </c>
      <c r="N48" s="94">
        <f t="shared" si="15"/>
        <v>0</v>
      </c>
      <c r="O48" s="94">
        <f t="shared" si="16"/>
        <v>0</v>
      </c>
      <c r="P48" s="94">
        <f t="shared" si="17"/>
        <v>0</v>
      </c>
      <c r="Q48" s="94">
        <v>0</v>
      </c>
      <c r="U48" s="100" t="s">
        <v>131</v>
      </c>
      <c r="V48" s="109"/>
      <c r="W48" s="96">
        <v>46310</v>
      </c>
      <c r="X48" s="101">
        <v>46320</v>
      </c>
    </row>
    <row r="49" spans="1:24" hidden="1" outlineLevel="1" x14ac:dyDescent="0.3">
      <c r="A49" s="182">
        <v>46069</v>
      </c>
      <c r="B49" s="141">
        <f t="shared" si="1"/>
        <v>2</v>
      </c>
      <c r="C49" s="94">
        <v>319</v>
      </c>
      <c r="D49" s="94">
        <v>13</v>
      </c>
      <c r="E49" s="94">
        <f t="shared" si="12"/>
        <v>1</v>
      </c>
      <c r="F49" s="94" cm="1">
        <f t="array" ref="F49">IF(AND(
   SUMPRODUCT((A49&gt;=$W$42:$W$50)*(A49&lt;=$X$42:$X$50))=0,
   ISNUMBER(MATCH(A49,$W$26:$W$38,0))=FALSE,
   B49&lt;=6,
   B49&gt;=2,
   B49&lt;=6
),1,0)</f>
        <v>0</v>
      </c>
      <c r="G49" s="94" cm="1">
        <f t="array" ref="G49">IF(AND(
   SUMPRODUCT((A49&gt;=$W$42:$W$50)*(A49&lt;=$X$42:$X$50))&gt;0,
   B49&gt;=2,
   B49&lt;=6,
   NOT(ISNUMBER(MATCH(A49,$W$26:$W$38,0)))
),1,0)</f>
        <v>1</v>
      </c>
      <c r="H49" s="94">
        <f t="shared" si="3"/>
        <v>0</v>
      </c>
      <c r="I49" s="94">
        <f t="shared" si="13"/>
        <v>0</v>
      </c>
      <c r="J49" s="94">
        <f t="shared" si="9"/>
        <v>1</v>
      </c>
      <c r="K49" s="94">
        <f>1</f>
        <v>1</v>
      </c>
      <c r="L49" s="94">
        <v>1</v>
      </c>
      <c r="M49" s="94">
        <f t="shared" si="14"/>
        <v>0</v>
      </c>
      <c r="N49" s="94">
        <f t="shared" si="15"/>
        <v>0</v>
      </c>
      <c r="O49" s="94">
        <f t="shared" si="16"/>
        <v>0</v>
      </c>
      <c r="P49" s="94">
        <f t="shared" si="17"/>
        <v>0</v>
      </c>
      <c r="Q49" s="94">
        <v>0</v>
      </c>
      <c r="U49" s="100" t="s">
        <v>135</v>
      </c>
      <c r="V49" s="109"/>
      <c r="W49" s="96"/>
      <c r="X49" s="101"/>
    </row>
    <row r="50" spans="1:24" ht="15" hidden="1" outlineLevel="1" thickBot="1" x14ac:dyDescent="0.35">
      <c r="A50" s="182">
        <v>46070</v>
      </c>
      <c r="B50" s="141">
        <f t="shared" si="1"/>
        <v>3</v>
      </c>
      <c r="C50" s="94">
        <v>318</v>
      </c>
      <c r="D50" s="94">
        <v>12</v>
      </c>
      <c r="E50" s="94">
        <f t="shared" si="12"/>
        <v>1</v>
      </c>
      <c r="F50" s="94" cm="1">
        <f t="array" ref="F50">IF(AND(
   SUMPRODUCT((A50&gt;=$W$42:$W$50)*(A50&lt;=$X$42:$X$50))=0,
   ISNUMBER(MATCH(A50,$W$26:$W$38,0))=FALSE,
   B50&lt;=6,
   B50&gt;=2,
   B50&lt;=6
),1,0)</f>
        <v>0</v>
      </c>
      <c r="G50" s="94" cm="1">
        <f t="array" ref="G50">IF(AND(
   SUMPRODUCT((A50&gt;=$W$42:$W$50)*(A50&lt;=$X$42:$X$50))&gt;0,
   B50&gt;=2,
   B50&lt;=6,
   NOT(ISNUMBER(MATCH(A50,$W$26:$W$38,0)))
),1,0)</f>
        <v>1</v>
      </c>
      <c r="H50" s="94">
        <f t="shared" si="3"/>
        <v>0</v>
      </c>
      <c r="I50" s="94">
        <f t="shared" si="13"/>
        <v>0</v>
      </c>
      <c r="J50" s="94">
        <f t="shared" si="9"/>
        <v>1</v>
      </c>
      <c r="K50" s="94">
        <f>1</f>
        <v>1</v>
      </c>
      <c r="L50" s="94">
        <v>1</v>
      </c>
      <c r="M50" s="94">
        <f t="shared" si="14"/>
        <v>0</v>
      </c>
      <c r="N50" s="94">
        <f t="shared" si="15"/>
        <v>0</v>
      </c>
      <c r="O50" s="94">
        <f t="shared" si="16"/>
        <v>0</v>
      </c>
      <c r="P50" s="94">
        <f t="shared" si="17"/>
        <v>0</v>
      </c>
      <c r="Q50" s="94">
        <v>0</v>
      </c>
      <c r="U50" s="103" t="s">
        <v>132</v>
      </c>
      <c r="V50" s="111"/>
      <c r="W50" s="104">
        <v>46375</v>
      </c>
      <c r="X50" s="105">
        <v>46390</v>
      </c>
    </row>
    <row r="51" spans="1:24" ht="15" hidden="1" outlineLevel="1" thickBot="1" x14ac:dyDescent="0.35">
      <c r="A51" s="182">
        <v>46071</v>
      </c>
      <c r="B51" s="141">
        <f t="shared" si="1"/>
        <v>4</v>
      </c>
      <c r="C51" s="94">
        <v>317</v>
      </c>
      <c r="D51" s="94">
        <v>11</v>
      </c>
      <c r="E51" s="94">
        <f t="shared" si="12"/>
        <v>1</v>
      </c>
      <c r="F51" s="94" cm="1">
        <f t="array" ref="F51">IF(AND(
   SUMPRODUCT((A51&gt;=$W$42:$W$50)*(A51&lt;=$X$42:$X$50))=0,
   ISNUMBER(MATCH(A51,$W$26:$W$38,0))=FALSE,
   B51&lt;=6,
   B51&gt;=2,
   B51&lt;=6
),1,0)</f>
        <v>0</v>
      </c>
      <c r="G51" s="94" cm="1">
        <f t="array" ref="G51">IF(AND(
   SUMPRODUCT((A51&gt;=$W$42:$W$50)*(A51&lt;=$X$42:$X$50))&gt;0,
   B51&gt;=2,
   B51&lt;=6,
   NOT(ISNUMBER(MATCH(A51,$W$26:$W$38,0)))
),1,0)</f>
        <v>1</v>
      </c>
      <c r="H51" s="94">
        <f t="shared" si="3"/>
        <v>0</v>
      </c>
      <c r="I51" s="94">
        <f t="shared" si="13"/>
        <v>0</v>
      </c>
      <c r="J51" s="94">
        <f t="shared" si="9"/>
        <v>1</v>
      </c>
      <c r="K51" s="94">
        <f>1</f>
        <v>1</v>
      </c>
      <c r="L51" s="94">
        <v>1</v>
      </c>
      <c r="M51" s="94">
        <f t="shared" si="14"/>
        <v>0</v>
      </c>
      <c r="N51" s="94">
        <f t="shared" si="15"/>
        <v>0</v>
      </c>
      <c r="O51" s="94">
        <f t="shared" si="16"/>
        <v>0</v>
      </c>
      <c r="P51" s="94">
        <f t="shared" si="17"/>
        <v>0</v>
      </c>
      <c r="Q51" s="94">
        <v>0</v>
      </c>
    </row>
    <row r="52" spans="1:24" hidden="1" outlineLevel="1" x14ac:dyDescent="0.3">
      <c r="A52" s="182">
        <v>46072</v>
      </c>
      <c r="B52" s="141">
        <f t="shared" si="1"/>
        <v>5</v>
      </c>
      <c r="C52" s="94">
        <v>316</v>
      </c>
      <c r="D52" s="94">
        <v>10</v>
      </c>
      <c r="E52" s="94">
        <f t="shared" si="12"/>
        <v>1</v>
      </c>
      <c r="F52" s="94" cm="1">
        <f t="array" ref="F52">IF(AND(
   SUMPRODUCT((A52&gt;=$W$42:$W$50)*(A52&lt;=$X$42:$X$50))=0,
   ISNUMBER(MATCH(A52,$W$26:$W$38,0))=FALSE,
   B52&lt;=6,
   B52&gt;=2,
   B52&lt;=6
),1,0)</f>
        <v>0</v>
      </c>
      <c r="G52" s="94" cm="1">
        <f t="array" ref="G52">IF(AND(
   SUMPRODUCT((A52&gt;=$W$42:$W$50)*(A52&lt;=$X$42:$X$50))&gt;0,
   B52&gt;=2,
   B52&lt;=6,
   NOT(ISNUMBER(MATCH(A52,$W$26:$W$38,0)))
),1,0)</f>
        <v>1</v>
      </c>
      <c r="H52" s="94">
        <f t="shared" si="3"/>
        <v>0</v>
      </c>
      <c r="I52" s="94">
        <f t="shared" si="13"/>
        <v>0</v>
      </c>
      <c r="J52" s="94">
        <f t="shared" si="9"/>
        <v>1</v>
      </c>
      <c r="K52" s="94">
        <f>1</f>
        <v>1</v>
      </c>
      <c r="L52" s="94">
        <v>1</v>
      </c>
      <c r="M52" s="94">
        <f t="shared" si="14"/>
        <v>0</v>
      </c>
      <c r="N52" s="94">
        <f t="shared" si="15"/>
        <v>1</v>
      </c>
      <c r="O52" s="94">
        <f t="shared" si="16"/>
        <v>0</v>
      </c>
      <c r="P52" s="94">
        <f t="shared" si="17"/>
        <v>1</v>
      </c>
      <c r="Q52" s="94">
        <v>0</v>
      </c>
      <c r="U52" s="97" t="s">
        <v>153</v>
      </c>
      <c r="V52" s="98"/>
      <c r="W52" s="98" t="s">
        <v>130</v>
      </c>
      <c r="X52" s="99" t="s">
        <v>127</v>
      </c>
    </row>
    <row r="53" spans="1:24" ht="15" hidden="1" outlineLevel="1" thickBot="1" x14ac:dyDescent="0.35">
      <c r="A53" s="182">
        <v>46073</v>
      </c>
      <c r="B53" s="141">
        <f t="shared" si="1"/>
        <v>6</v>
      </c>
      <c r="C53" s="94">
        <v>315</v>
      </c>
      <c r="D53" s="94">
        <v>9</v>
      </c>
      <c r="E53" s="94">
        <f t="shared" si="12"/>
        <v>1</v>
      </c>
      <c r="F53" s="94" cm="1">
        <f t="array" ref="F53">IF(AND(
   SUMPRODUCT((A53&gt;=$W$42:$W$50)*(A53&lt;=$X$42:$X$50))=0,
   ISNUMBER(MATCH(A53,$W$26:$W$38,0))=FALSE,
   B53&lt;=6,
   B53&gt;=2,
   B53&lt;=6
),1,0)</f>
        <v>0</v>
      </c>
      <c r="G53" s="94" cm="1">
        <f t="array" ref="G53">IF(AND(
   SUMPRODUCT((A53&gt;=$W$42:$W$50)*(A53&lt;=$X$42:$X$50))&gt;0,
   B53&gt;=2,
   B53&lt;=6,
   NOT(ISNUMBER(MATCH(A53,$W$26:$W$38,0)))
),1,0)</f>
        <v>1</v>
      </c>
      <c r="H53" s="94">
        <f t="shared" si="3"/>
        <v>0</v>
      </c>
      <c r="I53" s="94">
        <f t="shared" si="13"/>
        <v>0</v>
      </c>
      <c r="J53" s="94">
        <f t="shared" si="9"/>
        <v>1</v>
      </c>
      <c r="K53" s="94">
        <f>1</f>
        <v>1</v>
      </c>
      <c r="L53" s="94">
        <v>1</v>
      </c>
      <c r="M53" s="94">
        <f t="shared" si="14"/>
        <v>0</v>
      </c>
      <c r="N53" s="94">
        <f t="shared" si="15"/>
        <v>0</v>
      </c>
      <c r="O53" s="94">
        <f t="shared" si="16"/>
        <v>0</v>
      </c>
      <c r="P53" s="94">
        <f t="shared" si="17"/>
        <v>0</v>
      </c>
      <c r="Q53" s="94">
        <v>0</v>
      </c>
      <c r="U53" s="140">
        <v>2026</v>
      </c>
      <c r="V53" s="111"/>
      <c r="W53" s="104">
        <v>46187</v>
      </c>
      <c r="X53" s="105">
        <v>46369</v>
      </c>
    </row>
    <row r="54" spans="1:24" hidden="1" outlineLevel="1" x14ac:dyDescent="0.3">
      <c r="A54" s="182">
        <v>46074</v>
      </c>
      <c r="B54" s="141">
        <f t="shared" si="1"/>
        <v>7</v>
      </c>
      <c r="C54" s="94">
        <v>314</v>
      </c>
      <c r="D54" s="94">
        <v>8</v>
      </c>
      <c r="E54" s="94">
        <f t="shared" si="12"/>
        <v>0</v>
      </c>
      <c r="F54" s="94" cm="1">
        <f t="array" ref="F54">IF(AND(
   SUMPRODUCT((A54&gt;=$W$42:$W$50)*(A54&lt;=$X$42:$X$50))=0,
   ISNUMBER(MATCH(A54,$W$26:$W$38,0))=FALSE,
   B54&lt;=6,
   B54&gt;=2,
   B54&lt;=6
),1,0)</f>
        <v>0</v>
      </c>
      <c r="G54" s="94" cm="1">
        <f t="array" ref="G54">IF(AND(
   SUMPRODUCT((A54&gt;=$W$42:$W$50)*(A54&lt;=$X$42:$X$50))&gt;0,
   B54&gt;=2,
   B54&lt;=6,
   NOT(ISNUMBER(MATCH(A54,$W$26:$W$38,0)))
),1,0)</f>
        <v>0</v>
      </c>
      <c r="H54" s="94">
        <f t="shared" si="3"/>
        <v>1</v>
      </c>
      <c r="I54" s="94">
        <f t="shared" si="13"/>
        <v>0</v>
      </c>
      <c r="J54" s="94">
        <f t="shared" si="9"/>
        <v>1</v>
      </c>
      <c r="K54" s="94">
        <f>1</f>
        <v>1</v>
      </c>
      <c r="L54" s="94">
        <v>1</v>
      </c>
      <c r="M54" s="94">
        <f t="shared" si="14"/>
        <v>1</v>
      </c>
      <c r="N54" s="94">
        <f t="shared" si="15"/>
        <v>0</v>
      </c>
      <c r="O54" s="94">
        <f t="shared" si="16"/>
        <v>1</v>
      </c>
      <c r="P54" s="94">
        <f t="shared" si="17"/>
        <v>1</v>
      </c>
      <c r="Q54" s="94">
        <v>0</v>
      </c>
    </row>
    <row r="55" spans="1:24" hidden="1" outlineLevel="1" x14ac:dyDescent="0.3">
      <c r="A55" s="182">
        <v>46075</v>
      </c>
      <c r="B55" s="141">
        <f t="shared" si="1"/>
        <v>1</v>
      </c>
      <c r="C55" s="94">
        <v>313</v>
      </c>
      <c r="D55" s="94">
        <v>7</v>
      </c>
      <c r="E55" s="94">
        <f t="shared" si="12"/>
        <v>0</v>
      </c>
      <c r="F55" s="94" cm="1">
        <f t="array" ref="F55">IF(AND(
   SUMPRODUCT((A55&gt;=$W$42:$W$50)*(A55&lt;=$X$42:$X$50))=0,
   ISNUMBER(MATCH(A55,$W$26:$W$38,0))=FALSE,
   B55&lt;=6,
   B55&gt;=2,
   B55&lt;=6
),1,0)</f>
        <v>0</v>
      </c>
      <c r="G55" s="94" cm="1">
        <f t="array" ref="G55">IF(AND(
   SUMPRODUCT((A55&gt;=$W$42:$W$50)*(A55&lt;=$X$42:$X$50))&gt;0,
   B55&gt;=2,
   B55&lt;=6,
   NOT(ISNUMBER(MATCH(A55,$W$26:$W$38,0)))
),1,0)</f>
        <v>0</v>
      </c>
      <c r="H55" s="94">
        <f t="shared" si="3"/>
        <v>0</v>
      </c>
      <c r="I55" s="94">
        <f t="shared" si="13"/>
        <v>1</v>
      </c>
      <c r="J55" s="94">
        <f t="shared" si="9"/>
        <v>0</v>
      </c>
      <c r="K55" s="94">
        <f>1</f>
        <v>1</v>
      </c>
      <c r="L55" s="94">
        <v>1</v>
      </c>
      <c r="M55" s="94">
        <f t="shared" si="14"/>
        <v>1</v>
      </c>
      <c r="N55" s="94">
        <f t="shared" si="15"/>
        <v>0</v>
      </c>
      <c r="O55" s="94">
        <f t="shared" si="16"/>
        <v>0</v>
      </c>
      <c r="P55" s="94">
        <f t="shared" si="17"/>
        <v>0</v>
      </c>
      <c r="Q55" s="94">
        <v>0</v>
      </c>
    </row>
    <row r="56" spans="1:24" hidden="1" outlineLevel="1" x14ac:dyDescent="0.3">
      <c r="A56" s="182">
        <v>46076</v>
      </c>
      <c r="B56" s="141">
        <f t="shared" si="1"/>
        <v>2</v>
      </c>
      <c r="C56" s="94">
        <v>312</v>
      </c>
      <c r="D56" s="94">
        <v>6</v>
      </c>
      <c r="E56" s="94">
        <f t="shared" si="12"/>
        <v>1</v>
      </c>
      <c r="F56" s="94" cm="1">
        <f t="array" ref="F56">IF(AND(
   SUMPRODUCT((A56&gt;=$W$42:$W$50)*(A56&lt;=$X$42:$X$50))=0,
   ISNUMBER(MATCH(A56,$W$26:$W$38,0))=FALSE,
   B56&lt;=6,
   B56&gt;=2,
   B56&lt;=6
),1,0)</f>
        <v>1</v>
      </c>
      <c r="G56" s="94" cm="1">
        <f t="array" ref="G56">IF(AND(
   SUMPRODUCT((A56&gt;=$W$42:$W$50)*(A56&lt;=$X$42:$X$50))&gt;0,
   B56&gt;=2,
   B56&lt;=6,
   NOT(ISNUMBER(MATCH(A56,$W$26:$W$38,0)))
),1,0)</f>
        <v>0</v>
      </c>
      <c r="H56" s="94">
        <f t="shared" si="3"/>
        <v>0</v>
      </c>
      <c r="I56" s="94">
        <f t="shared" si="13"/>
        <v>0</v>
      </c>
      <c r="J56" s="94">
        <f t="shared" si="9"/>
        <v>1</v>
      </c>
      <c r="K56" s="94">
        <f>1</f>
        <v>1</v>
      </c>
      <c r="L56" s="94">
        <v>1</v>
      </c>
      <c r="M56" s="94">
        <f t="shared" si="14"/>
        <v>0</v>
      </c>
      <c r="N56" s="94">
        <f t="shared" si="15"/>
        <v>0</v>
      </c>
      <c r="O56" s="94">
        <f t="shared" si="16"/>
        <v>0</v>
      </c>
      <c r="P56" s="94">
        <f t="shared" si="17"/>
        <v>0</v>
      </c>
      <c r="Q56" s="94">
        <v>0</v>
      </c>
    </row>
    <row r="57" spans="1:24" hidden="1" outlineLevel="1" x14ac:dyDescent="0.3">
      <c r="A57" s="182">
        <v>46077</v>
      </c>
      <c r="B57" s="141">
        <f t="shared" si="1"/>
        <v>3</v>
      </c>
      <c r="C57" s="94">
        <v>311</v>
      </c>
      <c r="D57" s="94">
        <v>5</v>
      </c>
      <c r="E57" s="94">
        <f t="shared" si="12"/>
        <v>1</v>
      </c>
      <c r="F57" s="94" cm="1">
        <f t="array" ref="F57">IF(AND(
   SUMPRODUCT((A57&gt;=$W$42:$W$50)*(A57&lt;=$X$42:$X$50))=0,
   ISNUMBER(MATCH(A57,$W$26:$W$38,0))=FALSE,
   B57&lt;=6,
   B57&gt;=2,
   B57&lt;=6
),1,0)</f>
        <v>1</v>
      </c>
      <c r="G57" s="94" cm="1">
        <f t="array" ref="G57">IF(AND(
   SUMPRODUCT((A57&gt;=$W$42:$W$50)*(A57&lt;=$X$42:$X$50))&gt;0,
   B57&gt;=2,
   B57&lt;=6,
   NOT(ISNUMBER(MATCH(A57,$W$26:$W$38,0)))
),1,0)</f>
        <v>0</v>
      </c>
      <c r="H57" s="94">
        <f t="shared" si="3"/>
        <v>0</v>
      </c>
      <c r="I57" s="94">
        <f t="shared" si="13"/>
        <v>0</v>
      </c>
      <c r="J57" s="94">
        <f t="shared" si="9"/>
        <v>1</v>
      </c>
      <c r="K57" s="94">
        <f>1</f>
        <v>1</v>
      </c>
      <c r="L57" s="94">
        <v>1</v>
      </c>
      <c r="M57" s="94">
        <f t="shared" si="14"/>
        <v>0</v>
      </c>
      <c r="N57" s="94">
        <f t="shared" si="15"/>
        <v>0</v>
      </c>
      <c r="O57" s="94">
        <f t="shared" si="16"/>
        <v>0</v>
      </c>
      <c r="P57" s="94">
        <f t="shared" si="17"/>
        <v>0</v>
      </c>
      <c r="Q57" s="94">
        <v>0</v>
      </c>
    </row>
    <row r="58" spans="1:24" hidden="1" outlineLevel="1" x14ac:dyDescent="0.3">
      <c r="A58" s="182">
        <v>46078</v>
      </c>
      <c r="B58" s="141">
        <f t="shared" si="1"/>
        <v>4</v>
      </c>
      <c r="C58" s="94">
        <v>310</v>
      </c>
      <c r="D58" s="94">
        <v>4</v>
      </c>
      <c r="E58" s="94">
        <f t="shared" si="12"/>
        <v>1</v>
      </c>
      <c r="F58" s="94" cm="1">
        <f t="array" ref="F58">IF(AND(
   SUMPRODUCT((A58&gt;=$W$42:$W$50)*(A58&lt;=$X$42:$X$50))=0,
   ISNUMBER(MATCH(A58,$W$26:$W$38,0))=FALSE,
   B58&lt;=6,
   B58&gt;=2,
   B58&lt;=6
),1,0)</f>
        <v>1</v>
      </c>
      <c r="G58" s="94" cm="1">
        <f t="array" ref="G58">IF(AND(
   SUMPRODUCT((A58&gt;=$W$42:$W$50)*(A58&lt;=$X$42:$X$50))&gt;0,
   B58&gt;=2,
   B58&lt;=6,
   NOT(ISNUMBER(MATCH(A58,$W$26:$W$38,0)))
),1,0)</f>
        <v>0</v>
      </c>
      <c r="H58" s="94">
        <f t="shared" si="3"/>
        <v>0</v>
      </c>
      <c r="I58" s="94">
        <f t="shared" si="13"/>
        <v>0</v>
      </c>
      <c r="J58" s="94">
        <f t="shared" si="9"/>
        <v>1</v>
      </c>
      <c r="K58" s="94">
        <f>1</f>
        <v>1</v>
      </c>
      <c r="L58" s="94">
        <v>1</v>
      </c>
      <c r="M58" s="94">
        <f t="shared" si="14"/>
        <v>0</v>
      </c>
      <c r="N58" s="94">
        <f t="shared" si="15"/>
        <v>0</v>
      </c>
      <c r="O58" s="94">
        <f t="shared" si="16"/>
        <v>0</v>
      </c>
      <c r="P58" s="94">
        <f t="shared" si="17"/>
        <v>0</v>
      </c>
      <c r="Q58" s="94">
        <v>0</v>
      </c>
    </row>
    <row r="59" spans="1:24" hidden="1" outlineLevel="1" x14ac:dyDescent="0.3">
      <c r="A59" s="182">
        <v>46079</v>
      </c>
      <c r="B59" s="141">
        <f t="shared" si="1"/>
        <v>5</v>
      </c>
      <c r="C59" s="94">
        <v>309</v>
      </c>
      <c r="D59" s="94">
        <v>3</v>
      </c>
      <c r="E59" s="94">
        <f t="shared" si="12"/>
        <v>1</v>
      </c>
      <c r="F59" s="94" cm="1">
        <f t="array" ref="F59">IF(AND(
   SUMPRODUCT((A59&gt;=$W$42:$W$50)*(A59&lt;=$X$42:$X$50))=0,
   ISNUMBER(MATCH(A59,$W$26:$W$38,0))=FALSE,
   B59&lt;=6,
   B59&gt;=2,
   B59&lt;=6
),1,0)</f>
        <v>1</v>
      </c>
      <c r="G59" s="94" cm="1">
        <f t="array" ref="G59">IF(AND(
   SUMPRODUCT((A59&gt;=$W$42:$W$50)*(A59&lt;=$X$42:$X$50))&gt;0,
   B59&gt;=2,
   B59&lt;=6,
   NOT(ISNUMBER(MATCH(A59,$W$26:$W$38,0)))
),1,0)</f>
        <v>0</v>
      </c>
      <c r="H59" s="94">
        <f t="shared" si="3"/>
        <v>0</v>
      </c>
      <c r="I59" s="94">
        <f t="shared" si="13"/>
        <v>0</v>
      </c>
      <c r="J59" s="94">
        <f t="shared" si="9"/>
        <v>1</v>
      </c>
      <c r="K59" s="94">
        <f>1</f>
        <v>1</v>
      </c>
      <c r="L59" s="94">
        <v>1</v>
      </c>
      <c r="M59" s="94">
        <f t="shared" si="14"/>
        <v>0</v>
      </c>
      <c r="N59" s="94">
        <f t="shared" si="15"/>
        <v>1</v>
      </c>
      <c r="O59" s="94">
        <f t="shared" si="16"/>
        <v>0</v>
      </c>
      <c r="P59" s="94">
        <f t="shared" si="17"/>
        <v>1</v>
      </c>
      <c r="Q59" s="94">
        <v>0</v>
      </c>
    </row>
    <row r="60" spans="1:24" hidden="1" outlineLevel="1" x14ac:dyDescent="0.3">
      <c r="A60" s="182">
        <v>46080</v>
      </c>
      <c r="B60" s="141">
        <f t="shared" si="1"/>
        <v>6</v>
      </c>
      <c r="C60" s="94">
        <v>308</v>
      </c>
      <c r="D60" s="94">
        <v>2</v>
      </c>
      <c r="E60" s="94">
        <f t="shared" si="12"/>
        <v>1</v>
      </c>
      <c r="F60" s="94" cm="1">
        <f t="array" ref="F60">IF(AND(
   SUMPRODUCT((A60&gt;=$W$42:$W$50)*(A60&lt;=$X$42:$X$50))=0,
   ISNUMBER(MATCH(A60,$W$26:$W$38,0))=FALSE,
   B60&lt;=6,
   B60&gt;=2,
   B60&lt;=6
),1,0)</f>
        <v>1</v>
      </c>
      <c r="G60" s="94" cm="1">
        <f t="array" ref="G60">IF(AND(
   SUMPRODUCT((A60&gt;=$W$42:$W$50)*(A60&lt;=$X$42:$X$50))&gt;0,
   B60&gt;=2,
   B60&lt;=6,
   NOT(ISNUMBER(MATCH(A60,$W$26:$W$38,0)))
),1,0)</f>
        <v>0</v>
      </c>
      <c r="H60" s="94">
        <f t="shared" si="3"/>
        <v>0</v>
      </c>
      <c r="I60" s="94">
        <f t="shared" si="13"/>
        <v>0</v>
      </c>
      <c r="J60" s="94">
        <f t="shared" si="9"/>
        <v>1</v>
      </c>
      <c r="K60" s="94">
        <f>1</f>
        <v>1</v>
      </c>
      <c r="L60" s="94">
        <v>1</v>
      </c>
      <c r="M60" s="94">
        <f t="shared" si="14"/>
        <v>0</v>
      </c>
      <c r="N60" s="94">
        <f t="shared" si="15"/>
        <v>0</v>
      </c>
      <c r="O60" s="94">
        <f t="shared" si="16"/>
        <v>0</v>
      </c>
      <c r="P60" s="94">
        <f t="shared" si="17"/>
        <v>0</v>
      </c>
      <c r="Q60" s="94">
        <v>0</v>
      </c>
    </row>
    <row r="61" spans="1:24" hidden="1" outlineLevel="1" x14ac:dyDescent="0.3">
      <c r="A61" s="182">
        <v>46081</v>
      </c>
      <c r="B61" s="141">
        <f t="shared" si="1"/>
        <v>7</v>
      </c>
      <c r="C61" s="94">
        <v>307</v>
      </c>
      <c r="D61" s="94">
        <v>1</v>
      </c>
      <c r="E61" s="94">
        <f t="shared" si="12"/>
        <v>0</v>
      </c>
      <c r="F61" s="94" cm="1">
        <f t="array" ref="F61">IF(AND(
   SUMPRODUCT((A61&gt;=$W$42:$W$50)*(A61&lt;=$X$42:$X$50))=0,
   ISNUMBER(MATCH(A61,$W$26:$W$38,0))=FALSE,
   B61&lt;=6,
   B61&gt;=2,
   B61&lt;=6
),1,0)</f>
        <v>0</v>
      </c>
      <c r="G61" s="94" cm="1">
        <f t="array" ref="G61">IF(AND(
   SUMPRODUCT((A61&gt;=$W$42:$W$50)*(A61&lt;=$X$42:$X$50))&gt;0,
   B61&gt;=2,
   B61&lt;=6,
   NOT(ISNUMBER(MATCH(A61,$W$26:$W$38,0)))
),1,0)</f>
        <v>0</v>
      </c>
      <c r="H61" s="94">
        <f t="shared" si="3"/>
        <v>1</v>
      </c>
      <c r="I61" s="94">
        <f t="shared" si="13"/>
        <v>0</v>
      </c>
      <c r="J61" s="94">
        <f t="shared" si="9"/>
        <v>1</v>
      </c>
      <c r="K61" s="94">
        <f>1</f>
        <v>1</v>
      </c>
      <c r="L61" s="94">
        <v>1</v>
      </c>
      <c r="M61" s="94">
        <f t="shared" si="14"/>
        <v>1</v>
      </c>
      <c r="N61" s="94">
        <f t="shared" si="15"/>
        <v>0</v>
      </c>
      <c r="O61" s="94">
        <f t="shared" si="16"/>
        <v>1</v>
      </c>
      <c r="P61" s="94">
        <f t="shared" si="17"/>
        <v>1</v>
      </c>
      <c r="Q61" s="94">
        <v>0</v>
      </c>
    </row>
    <row r="62" spans="1:24" collapsed="1" x14ac:dyDescent="0.3">
      <c r="A62" s="112" t="s">
        <v>145</v>
      </c>
      <c r="B62" s="141"/>
      <c r="C62" s="114">
        <f>C34</f>
        <v>334</v>
      </c>
      <c r="D62" s="114">
        <f>D34</f>
        <v>28</v>
      </c>
      <c r="E62" s="114">
        <f>SUM(E34:E61)</f>
        <v>20</v>
      </c>
      <c r="F62" s="114">
        <f t="shared" ref="F62:P62" si="18">SUM(F34:F61)</f>
        <v>10</v>
      </c>
      <c r="G62" s="114">
        <f t="shared" si="18"/>
        <v>10</v>
      </c>
      <c r="H62" s="114">
        <f t="shared" si="18"/>
        <v>4</v>
      </c>
      <c r="I62" s="114">
        <f t="shared" si="18"/>
        <v>4</v>
      </c>
      <c r="J62" s="114">
        <f t="shared" si="18"/>
        <v>24</v>
      </c>
      <c r="K62" s="114">
        <f t="shared" si="18"/>
        <v>28</v>
      </c>
      <c r="L62" s="114">
        <f t="shared" si="18"/>
        <v>28</v>
      </c>
      <c r="M62" s="114">
        <f t="shared" si="18"/>
        <v>8</v>
      </c>
      <c r="N62" s="114">
        <f t="shared" si="18"/>
        <v>4</v>
      </c>
      <c r="O62" s="114">
        <f t="shared" si="18"/>
        <v>4</v>
      </c>
      <c r="P62" s="114">
        <f t="shared" si="18"/>
        <v>8</v>
      </c>
      <c r="Q62" s="115">
        <v>0</v>
      </c>
    </row>
    <row r="63" spans="1:24" hidden="1" outlineLevel="1" x14ac:dyDescent="0.3">
      <c r="A63" s="182">
        <v>46082</v>
      </c>
      <c r="B63" s="141">
        <f t="shared" si="1"/>
        <v>1</v>
      </c>
      <c r="C63" s="94">
        <v>306</v>
      </c>
      <c r="D63" s="94">
        <v>31</v>
      </c>
      <c r="E63" s="94">
        <f t="shared" ref="E63" si="19">MAX(J63-H63,0)</f>
        <v>0</v>
      </c>
      <c r="F63" s="94" cm="1">
        <f t="array" ref="F63">IF(AND(
   SUMPRODUCT((A63&gt;=$W$42:$W$50)*(A63&lt;=$X$42:$X$50))=0,
   ISNUMBER(MATCH(A63,$W$26:$W$38,0))=FALSE,
   B63&lt;=6,
   B63&gt;=2,
   B63&lt;=6
),1,0)</f>
        <v>0</v>
      </c>
      <c r="G63" s="94" cm="1">
        <f t="array" ref="G63">IF(AND(
   SUMPRODUCT((A63&gt;=$W$42:$W$50)*(A63&lt;=$X$42:$X$50))&gt;0,
   B63&gt;=2,
   B63&lt;=6,
   NOT(ISNUMBER(MATCH(A63,$W$26:$W$38,0)))
),1,0)</f>
        <v>0</v>
      </c>
      <c r="H63" s="94">
        <f t="shared" si="3"/>
        <v>0</v>
      </c>
      <c r="I63" s="94">
        <f t="shared" ref="I63" si="20">IF(OR(B63=1,ISNUMBER(MATCH(A63,$W$26:$W$38,0))),1,0)</f>
        <v>1</v>
      </c>
      <c r="J63" s="94">
        <f t="shared" si="9"/>
        <v>0</v>
      </c>
      <c r="K63" s="94">
        <f>1</f>
        <v>1</v>
      </c>
      <c r="L63" s="94">
        <v>1</v>
      </c>
      <c r="M63" s="94">
        <f t="shared" ref="M63" si="21">H63+I63</f>
        <v>1</v>
      </c>
      <c r="N63" s="94">
        <f t="shared" ref="N63" si="22">IF(OR(
    AND(B63=5,NOT(ISNUMBER(MATCH(A63+1,$W$26:$W$38,0)))),
    TEXT(A63,"TT.MM")="23.12",
    TEXT(A63,"TT.MM")="30.12"
),
IF(OR(TEXT(A63,"TT.MM")="07.03",TEXT(A63,"TT.MM")="30.10"),0,1),
0)</f>
        <v>0</v>
      </c>
      <c r="O63" s="94">
        <f t="shared" ref="O63" si="23">IF(OR(
   B63=7,
   ISNUMBER(MATCH(A63+1,$W$26:$W$38,0)),
   TEXT(A63,"TT.MM")="07.03",
   TEXT(A63,"TT.MM")="30.10"
),IF(OR(TEXT(A63,"TT.MM")="23.12",TEXT(A63,"TT.MM")="30.12"),0,1),0)</f>
        <v>0</v>
      </c>
      <c r="P63" s="94">
        <f t="shared" ref="P63" si="24">N63+O63</f>
        <v>0</v>
      </c>
      <c r="Q63" s="94">
        <v>0</v>
      </c>
    </row>
    <row r="64" spans="1:24" hidden="1" outlineLevel="1" x14ac:dyDescent="0.3">
      <c r="A64" s="182">
        <v>46083</v>
      </c>
      <c r="B64" s="141">
        <f t="shared" si="1"/>
        <v>2</v>
      </c>
      <c r="C64" s="94">
        <v>305</v>
      </c>
      <c r="D64" s="94">
        <v>30</v>
      </c>
      <c r="E64" s="94">
        <f t="shared" ref="E64:E93" si="25">MAX(J64-H64,0)</f>
        <v>1</v>
      </c>
      <c r="F64" s="94" cm="1">
        <f t="array" ref="F64">IF(AND(
   SUMPRODUCT((A64&gt;=$W$42:$W$50)*(A64&lt;=$X$42:$X$50))=0,
   ISNUMBER(MATCH(A64,$W$26:$W$38,0))=FALSE,
   B64&lt;=6,
   B64&gt;=2,
   B64&lt;=6
),1,0)</f>
        <v>1</v>
      </c>
      <c r="G64" s="94" cm="1">
        <f t="array" ref="G64">IF(AND(
   SUMPRODUCT((A64&gt;=$W$42:$W$50)*(A64&lt;=$X$42:$X$50))&gt;0,
   B64&gt;=2,
   B64&lt;=6,
   NOT(ISNUMBER(MATCH(A64,$W$26:$W$38,0)))
),1,0)</f>
        <v>0</v>
      </c>
      <c r="H64" s="94">
        <f t="shared" si="3"/>
        <v>0</v>
      </c>
      <c r="I64" s="94">
        <f t="shared" ref="I64:I93" si="26">IF(OR(B64=1,ISNUMBER(MATCH(A64,$W$26:$W$38,0))),1,0)</f>
        <v>0</v>
      </c>
      <c r="J64" s="94">
        <f t="shared" si="9"/>
        <v>1</v>
      </c>
      <c r="K64" s="94">
        <f>1</f>
        <v>1</v>
      </c>
      <c r="L64" s="94">
        <v>1</v>
      </c>
      <c r="M64" s="94">
        <f t="shared" ref="M64:M93" si="27">H64+I64</f>
        <v>0</v>
      </c>
      <c r="N64" s="94">
        <f t="shared" ref="N64:N93" si="28">IF(OR(
    AND(B64=5,NOT(ISNUMBER(MATCH(A64+1,$W$26:$W$38,0)))),
    TEXT(A64,"TT.MM")="23.12",
    TEXT(A64,"TT.MM")="30.12"
),
IF(OR(TEXT(A64,"TT.MM")="07.03",TEXT(A64,"TT.MM")="30.10"),0,1),
0)</f>
        <v>0</v>
      </c>
      <c r="O64" s="94">
        <f t="shared" ref="O64:O93" si="29">IF(OR(
   B64=7,
   ISNUMBER(MATCH(A64+1,$W$26:$W$38,0)),
   TEXT(A64,"TT.MM")="07.03",
   TEXT(A64,"TT.MM")="30.10"
),IF(OR(TEXT(A64,"TT.MM")="23.12",TEXT(A64,"TT.MM")="30.12"),0,1),0)</f>
        <v>0</v>
      </c>
      <c r="P64" s="94">
        <f t="shared" ref="P64:P93" si="30">N64+O64</f>
        <v>0</v>
      </c>
      <c r="Q64" s="94">
        <v>0</v>
      </c>
    </row>
    <row r="65" spans="1:17" hidden="1" outlineLevel="1" x14ac:dyDescent="0.3">
      <c r="A65" s="182">
        <v>46084</v>
      </c>
      <c r="B65" s="141">
        <f t="shared" si="1"/>
        <v>3</v>
      </c>
      <c r="C65" s="94">
        <v>304</v>
      </c>
      <c r="D65" s="94">
        <v>29</v>
      </c>
      <c r="E65" s="94">
        <f t="shared" si="25"/>
        <v>1</v>
      </c>
      <c r="F65" s="94" cm="1">
        <f t="array" ref="F65">IF(AND(
   SUMPRODUCT((A65&gt;=$W$42:$W$50)*(A65&lt;=$X$42:$X$50))=0,
   ISNUMBER(MATCH(A65,$W$26:$W$38,0))=FALSE,
   B65&lt;=6,
   B65&gt;=2,
   B65&lt;=6
),1,0)</f>
        <v>1</v>
      </c>
      <c r="G65" s="94" cm="1">
        <f t="array" ref="G65">IF(AND(
   SUMPRODUCT((A65&gt;=$W$42:$W$50)*(A65&lt;=$X$42:$X$50))&gt;0,
   B65&gt;=2,
   B65&lt;=6,
   NOT(ISNUMBER(MATCH(A65,$W$26:$W$38,0)))
),1,0)</f>
        <v>0</v>
      </c>
      <c r="H65" s="94">
        <f t="shared" si="3"/>
        <v>0</v>
      </c>
      <c r="I65" s="94">
        <f t="shared" si="26"/>
        <v>0</v>
      </c>
      <c r="J65" s="94">
        <f t="shared" si="9"/>
        <v>1</v>
      </c>
      <c r="K65" s="94">
        <f>1</f>
        <v>1</v>
      </c>
      <c r="L65" s="94">
        <v>1</v>
      </c>
      <c r="M65" s="94">
        <f t="shared" si="27"/>
        <v>0</v>
      </c>
      <c r="N65" s="94">
        <f t="shared" si="28"/>
        <v>0</v>
      </c>
      <c r="O65" s="94">
        <f t="shared" si="29"/>
        <v>0</v>
      </c>
      <c r="P65" s="94">
        <f t="shared" si="30"/>
        <v>0</v>
      </c>
      <c r="Q65" s="94">
        <v>0</v>
      </c>
    </row>
    <row r="66" spans="1:17" hidden="1" outlineLevel="1" x14ac:dyDescent="0.3">
      <c r="A66" s="182">
        <v>46085</v>
      </c>
      <c r="B66" s="141">
        <f t="shared" si="1"/>
        <v>4</v>
      </c>
      <c r="C66" s="94">
        <v>303</v>
      </c>
      <c r="D66" s="94">
        <v>28</v>
      </c>
      <c r="E66" s="94">
        <f t="shared" si="25"/>
        <v>1</v>
      </c>
      <c r="F66" s="94" cm="1">
        <f t="array" ref="F66">IF(AND(
   SUMPRODUCT((A66&gt;=$W$42:$W$50)*(A66&lt;=$X$42:$X$50))=0,
   ISNUMBER(MATCH(A66,$W$26:$W$38,0))=FALSE,
   B66&lt;=6,
   B66&gt;=2,
   B66&lt;=6
),1,0)</f>
        <v>1</v>
      </c>
      <c r="G66" s="94" cm="1">
        <f t="array" ref="G66">IF(AND(
   SUMPRODUCT((A66&gt;=$W$42:$W$50)*(A66&lt;=$X$42:$X$50))&gt;0,
   B66&gt;=2,
   B66&lt;=6,
   NOT(ISNUMBER(MATCH(A66,$W$26:$W$38,0)))
),1,0)</f>
        <v>0</v>
      </c>
      <c r="H66" s="94">
        <f t="shared" si="3"/>
        <v>0</v>
      </c>
      <c r="I66" s="94">
        <f t="shared" si="26"/>
        <v>0</v>
      </c>
      <c r="J66" s="94">
        <f t="shared" si="9"/>
        <v>1</v>
      </c>
      <c r="K66" s="94">
        <f>1</f>
        <v>1</v>
      </c>
      <c r="L66" s="94">
        <v>1</v>
      </c>
      <c r="M66" s="94">
        <f t="shared" si="27"/>
        <v>0</v>
      </c>
      <c r="N66" s="94">
        <f t="shared" si="28"/>
        <v>0</v>
      </c>
      <c r="O66" s="94">
        <f t="shared" si="29"/>
        <v>0</v>
      </c>
      <c r="P66" s="94">
        <f t="shared" si="30"/>
        <v>0</v>
      </c>
      <c r="Q66" s="94">
        <v>0</v>
      </c>
    </row>
    <row r="67" spans="1:17" hidden="1" outlineLevel="1" x14ac:dyDescent="0.3">
      <c r="A67" s="182">
        <v>46086</v>
      </c>
      <c r="B67" s="141">
        <f t="shared" ref="B67:B130" si="31">WEEKDAY(A67)</f>
        <v>5</v>
      </c>
      <c r="C67" s="94">
        <v>302</v>
      </c>
      <c r="D67" s="94">
        <v>27</v>
      </c>
      <c r="E67" s="94">
        <f t="shared" si="25"/>
        <v>1</v>
      </c>
      <c r="F67" s="94" cm="1">
        <f t="array" ref="F67">IF(AND(
   SUMPRODUCT((A67&gt;=$W$42:$W$50)*(A67&lt;=$X$42:$X$50))=0,
   ISNUMBER(MATCH(A67,$W$26:$W$38,0))=FALSE,
   B67&lt;=6,
   B67&gt;=2,
   B67&lt;=6
),1,0)</f>
        <v>1</v>
      </c>
      <c r="G67" s="94" cm="1">
        <f t="array" ref="G67">IF(AND(
   SUMPRODUCT((A67&gt;=$W$42:$W$50)*(A67&lt;=$X$42:$X$50))&gt;0,
   B67&gt;=2,
   B67&lt;=6,
   NOT(ISNUMBER(MATCH(A67,$W$26:$W$38,0)))
),1,0)</f>
        <v>0</v>
      </c>
      <c r="H67" s="94">
        <f t="shared" ref="H67:H130" si="32">IF(AND(B67=7,NOT(ISNUMBER(MATCH(A67,$W$26:$W$38,0)))),1,0)</f>
        <v>0</v>
      </c>
      <c r="I67" s="94">
        <f t="shared" si="26"/>
        <v>0</v>
      </c>
      <c r="J67" s="94">
        <f t="shared" si="9"/>
        <v>1</v>
      </c>
      <c r="K67" s="94">
        <f>1</f>
        <v>1</v>
      </c>
      <c r="L67" s="94">
        <v>1</v>
      </c>
      <c r="M67" s="94">
        <f t="shared" si="27"/>
        <v>0</v>
      </c>
      <c r="N67" s="94">
        <f t="shared" si="28"/>
        <v>1</v>
      </c>
      <c r="O67" s="94">
        <f t="shared" si="29"/>
        <v>0</v>
      </c>
      <c r="P67" s="94">
        <f t="shared" si="30"/>
        <v>1</v>
      </c>
      <c r="Q67" s="94">
        <v>0</v>
      </c>
    </row>
    <row r="68" spans="1:17" hidden="1" outlineLevel="1" x14ac:dyDescent="0.3">
      <c r="A68" s="182">
        <v>46087</v>
      </c>
      <c r="B68" s="141">
        <f t="shared" si="31"/>
        <v>6</v>
      </c>
      <c r="C68" s="94">
        <v>301</v>
      </c>
      <c r="D68" s="94">
        <v>26</v>
      </c>
      <c r="E68" s="94">
        <f t="shared" si="25"/>
        <v>1</v>
      </c>
      <c r="F68" s="94" cm="1">
        <f t="array" ref="F68">IF(AND(
   SUMPRODUCT((A68&gt;=$W$42:$W$50)*(A68&lt;=$X$42:$X$50))=0,
   ISNUMBER(MATCH(A68,$W$26:$W$38,0))=FALSE,
   B68&lt;=6,
   B68&gt;=2,
   B68&lt;=6
),1,0)</f>
        <v>1</v>
      </c>
      <c r="G68" s="94" cm="1">
        <f t="array" ref="G68">IF(AND(
   SUMPRODUCT((A68&gt;=$W$42:$W$50)*(A68&lt;=$X$42:$X$50))&gt;0,
   B68&gt;=2,
   B68&lt;=6,
   NOT(ISNUMBER(MATCH(A68,$W$26:$W$38,0)))
),1,0)</f>
        <v>0</v>
      </c>
      <c r="H68" s="94">
        <f t="shared" si="32"/>
        <v>0</v>
      </c>
      <c r="I68" s="94">
        <f t="shared" si="26"/>
        <v>0</v>
      </c>
      <c r="J68" s="94">
        <f t="shared" si="9"/>
        <v>1</v>
      </c>
      <c r="K68" s="94">
        <f>1</f>
        <v>1</v>
      </c>
      <c r="L68" s="94">
        <v>1</v>
      </c>
      <c r="M68" s="94">
        <f t="shared" si="27"/>
        <v>0</v>
      </c>
      <c r="N68" s="94">
        <f t="shared" si="28"/>
        <v>0</v>
      </c>
      <c r="O68" s="94">
        <f t="shared" si="29"/>
        <v>0</v>
      </c>
      <c r="P68" s="94">
        <f t="shared" si="30"/>
        <v>0</v>
      </c>
      <c r="Q68" s="94">
        <v>0</v>
      </c>
    </row>
    <row r="69" spans="1:17" hidden="1" outlineLevel="1" x14ac:dyDescent="0.3">
      <c r="A69" s="182">
        <v>46088</v>
      </c>
      <c r="B69" s="141">
        <f t="shared" si="31"/>
        <v>7</v>
      </c>
      <c r="C69" s="94">
        <v>300</v>
      </c>
      <c r="D69" s="94">
        <v>25</v>
      </c>
      <c r="E69" s="94">
        <f t="shared" si="25"/>
        <v>0</v>
      </c>
      <c r="F69" s="94" cm="1">
        <f t="array" ref="F69">IF(AND(
   SUMPRODUCT((A69&gt;=$W$42:$W$50)*(A69&lt;=$X$42:$X$50))=0,
   ISNUMBER(MATCH(A69,$W$26:$W$38,0))=FALSE,
   B69&lt;=6,
   B69&gt;=2,
   B69&lt;=6
),1,0)</f>
        <v>0</v>
      </c>
      <c r="G69" s="94" cm="1">
        <f t="array" ref="G69">IF(AND(
   SUMPRODUCT((A69&gt;=$W$42:$W$50)*(A69&lt;=$X$42:$X$50))&gt;0,
   B69&gt;=2,
   B69&lt;=6,
   NOT(ISNUMBER(MATCH(A69,$W$26:$W$38,0)))
),1,0)</f>
        <v>0</v>
      </c>
      <c r="H69" s="94">
        <f t="shared" si="32"/>
        <v>1</v>
      </c>
      <c r="I69" s="94">
        <f t="shared" si="26"/>
        <v>0</v>
      </c>
      <c r="J69" s="94">
        <f t="shared" si="9"/>
        <v>1</v>
      </c>
      <c r="K69" s="94">
        <f>1</f>
        <v>1</v>
      </c>
      <c r="L69" s="94">
        <v>1</v>
      </c>
      <c r="M69" s="94">
        <f t="shared" si="27"/>
        <v>1</v>
      </c>
      <c r="N69" s="94">
        <f t="shared" si="28"/>
        <v>0</v>
      </c>
      <c r="O69" s="94">
        <f t="shared" si="29"/>
        <v>1</v>
      </c>
      <c r="P69" s="94">
        <f t="shared" si="30"/>
        <v>1</v>
      </c>
      <c r="Q69" s="94">
        <v>0</v>
      </c>
    </row>
    <row r="70" spans="1:17" hidden="1" outlineLevel="1" x14ac:dyDescent="0.3">
      <c r="A70" s="182">
        <v>46089</v>
      </c>
      <c r="B70" s="141">
        <f t="shared" si="31"/>
        <v>1</v>
      </c>
      <c r="C70" s="94">
        <v>299</v>
      </c>
      <c r="D70" s="94">
        <v>24</v>
      </c>
      <c r="E70" s="94">
        <f t="shared" si="25"/>
        <v>0</v>
      </c>
      <c r="F70" s="94" cm="1">
        <f t="array" ref="F70">IF(AND(
   SUMPRODUCT((A70&gt;=$W$42:$W$50)*(A70&lt;=$X$42:$X$50))=0,
   ISNUMBER(MATCH(A70,$W$26:$W$38,0))=FALSE,
   B70&lt;=6,
   B70&gt;=2,
   B70&lt;=6
),1,0)</f>
        <v>0</v>
      </c>
      <c r="G70" s="94" cm="1">
        <f t="array" ref="G70">IF(AND(
   SUMPRODUCT((A70&gt;=$W$42:$W$50)*(A70&lt;=$X$42:$X$50))&gt;0,
   B70&gt;=2,
   B70&lt;=6,
   NOT(ISNUMBER(MATCH(A70,$W$26:$W$38,0)))
),1,0)</f>
        <v>0</v>
      </c>
      <c r="H70" s="94">
        <f t="shared" si="32"/>
        <v>0</v>
      </c>
      <c r="I70" s="94">
        <f t="shared" si="26"/>
        <v>1</v>
      </c>
      <c r="J70" s="94">
        <f t="shared" si="9"/>
        <v>0</v>
      </c>
      <c r="K70" s="94">
        <f>1</f>
        <v>1</v>
      </c>
      <c r="L70" s="94">
        <v>1</v>
      </c>
      <c r="M70" s="94">
        <f t="shared" si="27"/>
        <v>1</v>
      </c>
      <c r="N70" s="94">
        <f t="shared" si="28"/>
        <v>0</v>
      </c>
      <c r="O70" s="94">
        <f t="shared" si="29"/>
        <v>0</v>
      </c>
      <c r="P70" s="94">
        <f t="shared" si="30"/>
        <v>0</v>
      </c>
      <c r="Q70" s="94">
        <v>0</v>
      </c>
    </row>
    <row r="71" spans="1:17" hidden="1" outlineLevel="1" x14ac:dyDescent="0.3">
      <c r="A71" s="182">
        <v>46090</v>
      </c>
      <c r="B71" s="141">
        <f t="shared" si="31"/>
        <v>2</v>
      </c>
      <c r="C71" s="94">
        <v>298</v>
      </c>
      <c r="D71" s="94">
        <v>23</v>
      </c>
      <c r="E71" s="94">
        <f t="shared" si="25"/>
        <v>1</v>
      </c>
      <c r="F71" s="94" cm="1">
        <f t="array" ref="F71">IF(AND(
   SUMPRODUCT((A71&gt;=$W$42:$W$50)*(A71&lt;=$X$42:$X$50))=0,
   ISNUMBER(MATCH(A71,$W$26:$W$38,0))=FALSE,
   B71&lt;=6,
   B71&gt;=2,
   B71&lt;=6
),1,0)</f>
        <v>1</v>
      </c>
      <c r="G71" s="94" cm="1">
        <f t="array" ref="G71">IF(AND(
   SUMPRODUCT((A71&gt;=$W$42:$W$50)*(A71&lt;=$X$42:$X$50))&gt;0,
   B71&gt;=2,
   B71&lt;=6,
   NOT(ISNUMBER(MATCH(A71,$W$26:$W$38,0)))
),1,0)</f>
        <v>0</v>
      </c>
      <c r="H71" s="94">
        <f t="shared" si="32"/>
        <v>0</v>
      </c>
      <c r="I71" s="94">
        <f t="shared" si="26"/>
        <v>0</v>
      </c>
      <c r="J71" s="94">
        <f t="shared" si="9"/>
        <v>1</v>
      </c>
      <c r="K71" s="94">
        <f>1</f>
        <v>1</v>
      </c>
      <c r="L71" s="94">
        <v>1</v>
      </c>
      <c r="M71" s="94">
        <f t="shared" si="27"/>
        <v>0</v>
      </c>
      <c r="N71" s="94">
        <f t="shared" si="28"/>
        <v>0</v>
      </c>
      <c r="O71" s="94">
        <f t="shared" si="29"/>
        <v>0</v>
      </c>
      <c r="P71" s="94">
        <f t="shared" si="30"/>
        <v>0</v>
      </c>
      <c r="Q71" s="94">
        <v>0</v>
      </c>
    </row>
    <row r="72" spans="1:17" hidden="1" outlineLevel="1" x14ac:dyDescent="0.3">
      <c r="A72" s="182">
        <v>46091</v>
      </c>
      <c r="B72" s="141">
        <f t="shared" si="31"/>
        <v>3</v>
      </c>
      <c r="C72" s="94">
        <v>297</v>
      </c>
      <c r="D72" s="94">
        <v>22</v>
      </c>
      <c r="E72" s="94">
        <f t="shared" si="25"/>
        <v>1</v>
      </c>
      <c r="F72" s="94" cm="1">
        <f t="array" ref="F72">IF(AND(
   SUMPRODUCT((A72&gt;=$W$42:$W$50)*(A72&lt;=$X$42:$X$50))=0,
   ISNUMBER(MATCH(A72,$W$26:$W$38,0))=FALSE,
   B72&lt;=6,
   B72&gt;=2,
   B72&lt;=6
),1,0)</f>
        <v>1</v>
      </c>
      <c r="G72" s="94" cm="1">
        <f t="array" ref="G72">IF(AND(
   SUMPRODUCT((A72&gt;=$W$42:$W$50)*(A72&lt;=$X$42:$X$50))&gt;0,
   B72&gt;=2,
   B72&lt;=6,
   NOT(ISNUMBER(MATCH(A72,$W$26:$W$38,0)))
),1,0)</f>
        <v>0</v>
      </c>
      <c r="H72" s="94">
        <f t="shared" si="32"/>
        <v>0</v>
      </c>
      <c r="I72" s="94">
        <f t="shared" si="26"/>
        <v>0</v>
      </c>
      <c r="J72" s="94">
        <f t="shared" si="9"/>
        <v>1</v>
      </c>
      <c r="K72" s="94">
        <f>1</f>
        <v>1</v>
      </c>
      <c r="L72" s="94">
        <v>1</v>
      </c>
      <c r="M72" s="94">
        <f t="shared" si="27"/>
        <v>0</v>
      </c>
      <c r="N72" s="94">
        <f t="shared" si="28"/>
        <v>0</v>
      </c>
      <c r="O72" s="94">
        <f t="shared" si="29"/>
        <v>0</v>
      </c>
      <c r="P72" s="94">
        <f t="shared" si="30"/>
        <v>0</v>
      </c>
      <c r="Q72" s="94">
        <v>0</v>
      </c>
    </row>
    <row r="73" spans="1:17" hidden="1" outlineLevel="1" x14ac:dyDescent="0.3">
      <c r="A73" s="182">
        <v>46092</v>
      </c>
      <c r="B73" s="141">
        <f t="shared" si="31"/>
        <v>4</v>
      </c>
      <c r="C73" s="94">
        <v>296</v>
      </c>
      <c r="D73" s="94">
        <v>21</v>
      </c>
      <c r="E73" s="94">
        <f t="shared" si="25"/>
        <v>1</v>
      </c>
      <c r="F73" s="94" cm="1">
        <f t="array" ref="F73">IF(AND(
   SUMPRODUCT((A73&gt;=$W$42:$W$50)*(A73&lt;=$X$42:$X$50))=0,
   ISNUMBER(MATCH(A73,$W$26:$W$38,0))=FALSE,
   B73&lt;=6,
   B73&gt;=2,
   B73&lt;=6
),1,0)</f>
        <v>1</v>
      </c>
      <c r="G73" s="94" cm="1">
        <f t="array" ref="G73">IF(AND(
   SUMPRODUCT((A73&gt;=$W$42:$W$50)*(A73&lt;=$X$42:$X$50))&gt;0,
   B73&gt;=2,
   B73&lt;=6,
   NOT(ISNUMBER(MATCH(A73,$W$26:$W$38,0)))
),1,0)</f>
        <v>0</v>
      </c>
      <c r="H73" s="94">
        <f t="shared" si="32"/>
        <v>0</v>
      </c>
      <c r="I73" s="94">
        <f t="shared" si="26"/>
        <v>0</v>
      </c>
      <c r="J73" s="94">
        <f t="shared" si="9"/>
        <v>1</v>
      </c>
      <c r="K73" s="94">
        <f>1</f>
        <v>1</v>
      </c>
      <c r="L73" s="94">
        <v>1</v>
      </c>
      <c r="M73" s="94">
        <f t="shared" si="27"/>
        <v>0</v>
      </c>
      <c r="N73" s="94">
        <f t="shared" si="28"/>
        <v>0</v>
      </c>
      <c r="O73" s="94">
        <f t="shared" si="29"/>
        <v>0</v>
      </c>
      <c r="P73" s="94">
        <f t="shared" si="30"/>
        <v>0</v>
      </c>
      <c r="Q73" s="94">
        <v>0</v>
      </c>
    </row>
    <row r="74" spans="1:17" hidden="1" outlineLevel="1" x14ac:dyDescent="0.3">
      <c r="A74" s="182">
        <v>46093</v>
      </c>
      <c r="B74" s="141">
        <f t="shared" si="31"/>
        <v>5</v>
      </c>
      <c r="C74" s="94">
        <v>295</v>
      </c>
      <c r="D74" s="94">
        <v>20</v>
      </c>
      <c r="E74" s="94">
        <f t="shared" si="25"/>
        <v>1</v>
      </c>
      <c r="F74" s="94" cm="1">
        <f t="array" ref="F74">IF(AND(
   SUMPRODUCT((A74&gt;=$W$42:$W$50)*(A74&lt;=$X$42:$X$50))=0,
   ISNUMBER(MATCH(A74,$W$26:$W$38,0))=FALSE,
   B74&lt;=6,
   B74&gt;=2,
   B74&lt;=6
),1,0)</f>
        <v>1</v>
      </c>
      <c r="G74" s="94" cm="1">
        <f t="array" ref="G74">IF(AND(
   SUMPRODUCT((A74&gt;=$W$42:$W$50)*(A74&lt;=$X$42:$X$50))&gt;0,
   B74&gt;=2,
   B74&lt;=6,
   NOT(ISNUMBER(MATCH(A74,$W$26:$W$38,0)))
),1,0)</f>
        <v>0</v>
      </c>
      <c r="H74" s="94">
        <f t="shared" si="32"/>
        <v>0</v>
      </c>
      <c r="I74" s="94">
        <f t="shared" si="26"/>
        <v>0</v>
      </c>
      <c r="J74" s="94">
        <f t="shared" si="9"/>
        <v>1</v>
      </c>
      <c r="K74" s="94">
        <f>1</f>
        <v>1</v>
      </c>
      <c r="L74" s="94">
        <v>1</v>
      </c>
      <c r="M74" s="94">
        <f t="shared" si="27"/>
        <v>0</v>
      </c>
      <c r="N74" s="94">
        <f t="shared" si="28"/>
        <v>1</v>
      </c>
      <c r="O74" s="94">
        <f t="shared" si="29"/>
        <v>0</v>
      </c>
      <c r="P74" s="94">
        <f t="shared" si="30"/>
        <v>1</v>
      </c>
      <c r="Q74" s="94">
        <v>0</v>
      </c>
    </row>
    <row r="75" spans="1:17" hidden="1" outlineLevel="1" x14ac:dyDescent="0.3">
      <c r="A75" s="182">
        <v>46094</v>
      </c>
      <c r="B75" s="141">
        <f t="shared" si="31"/>
        <v>6</v>
      </c>
      <c r="C75" s="94">
        <v>294</v>
      </c>
      <c r="D75" s="94">
        <v>19</v>
      </c>
      <c r="E75" s="94">
        <f t="shared" si="25"/>
        <v>1</v>
      </c>
      <c r="F75" s="94" cm="1">
        <f t="array" ref="F75">IF(AND(
   SUMPRODUCT((A75&gt;=$W$42:$W$50)*(A75&lt;=$X$42:$X$50))=0,
   ISNUMBER(MATCH(A75,$W$26:$W$38,0))=FALSE,
   B75&lt;=6,
   B75&gt;=2,
   B75&lt;=6
),1,0)</f>
        <v>1</v>
      </c>
      <c r="G75" s="94" cm="1">
        <f t="array" ref="G75">IF(AND(
   SUMPRODUCT((A75&gt;=$W$42:$W$50)*(A75&lt;=$X$42:$X$50))&gt;0,
   B75&gt;=2,
   B75&lt;=6,
   NOT(ISNUMBER(MATCH(A75,$W$26:$W$38,0)))
),1,0)</f>
        <v>0</v>
      </c>
      <c r="H75" s="94">
        <f t="shared" si="32"/>
        <v>0</v>
      </c>
      <c r="I75" s="94">
        <f t="shared" si="26"/>
        <v>0</v>
      </c>
      <c r="J75" s="94">
        <f t="shared" si="9"/>
        <v>1</v>
      </c>
      <c r="K75" s="94">
        <f>1</f>
        <v>1</v>
      </c>
      <c r="L75" s="94">
        <v>1</v>
      </c>
      <c r="M75" s="94">
        <f t="shared" si="27"/>
        <v>0</v>
      </c>
      <c r="N75" s="94">
        <f t="shared" si="28"/>
        <v>0</v>
      </c>
      <c r="O75" s="94">
        <f t="shared" si="29"/>
        <v>0</v>
      </c>
      <c r="P75" s="94">
        <f t="shared" si="30"/>
        <v>0</v>
      </c>
      <c r="Q75" s="94">
        <v>0</v>
      </c>
    </row>
    <row r="76" spans="1:17" hidden="1" outlineLevel="1" x14ac:dyDescent="0.3">
      <c r="A76" s="182">
        <v>46095</v>
      </c>
      <c r="B76" s="141">
        <f t="shared" si="31"/>
        <v>7</v>
      </c>
      <c r="C76" s="94">
        <v>293</v>
      </c>
      <c r="D76" s="94">
        <v>18</v>
      </c>
      <c r="E76" s="94">
        <f t="shared" si="25"/>
        <v>0</v>
      </c>
      <c r="F76" s="94" cm="1">
        <f t="array" ref="F76">IF(AND(
   SUMPRODUCT((A76&gt;=$W$42:$W$50)*(A76&lt;=$X$42:$X$50))=0,
   ISNUMBER(MATCH(A76,$W$26:$W$38,0))=FALSE,
   B76&lt;=6,
   B76&gt;=2,
   B76&lt;=6
),1,0)</f>
        <v>0</v>
      </c>
      <c r="G76" s="94" cm="1">
        <f t="array" ref="G76">IF(AND(
   SUMPRODUCT((A76&gt;=$W$42:$W$50)*(A76&lt;=$X$42:$X$50))&gt;0,
   B76&gt;=2,
   B76&lt;=6,
   NOT(ISNUMBER(MATCH(A76,$W$26:$W$38,0)))
),1,0)</f>
        <v>0</v>
      </c>
      <c r="H76" s="94">
        <f t="shared" si="32"/>
        <v>1</v>
      </c>
      <c r="I76" s="94">
        <f t="shared" si="26"/>
        <v>0</v>
      </c>
      <c r="J76" s="94">
        <f t="shared" ref="J76:J139" si="33">IF(AND(AND(B76&gt;=2,B76&lt;=7),NOT(ISNUMBER(MATCH(A76,$W$26:$W$38,0)))),1,0)</f>
        <v>1</v>
      </c>
      <c r="K76" s="94">
        <f>1</f>
        <v>1</v>
      </c>
      <c r="L76" s="94">
        <v>1</v>
      </c>
      <c r="M76" s="94">
        <f t="shared" si="27"/>
        <v>1</v>
      </c>
      <c r="N76" s="94">
        <f t="shared" si="28"/>
        <v>0</v>
      </c>
      <c r="O76" s="94">
        <f t="shared" si="29"/>
        <v>1</v>
      </c>
      <c r="P76" s="94">
        <f t="shared" si="30"/>
        <v>1</v>
      </c>
      <c r="Q76" s="94">
        <v>0</v>
      </c>
    </row>
    <row r="77" spans="1:17" hidden="1" outlineLevel="1" x14ac:dyDescent="0.3">
      <c r="A77" s="182">
        <v>46096</v>
      </c>
      <c r="B77" s="141">
        <f t="shared" si="31"/>
        <v>1</v>
      </c>
      <c r="C77" s="94">
        <v>292</v>
      </c>
      <c r="D77" s="94">
        <v>17</v>
      </c>
      <c r="E77" s="94">
        <f t="shared" si="25"/>
        <v>0</v>
      </c>
      <c r="F77" s="94" cm="1">
        <f t="array" ref="F77">IF(AND(
   SUMPRODUCT((A77&gt;=$W$42:$W$50)*(A77&lt;=$X$42:$X$50))=0,
   ISNUMBER(MATCH(A77,$W$26:$W$38,0))=FALSE,
   B77&lt;=6,
   B77&gt;=2,
   B77&lt;=6
),1,0)</f>
        <v>0</v>
      </c>
      <c r="G77" s="94" cm="1">
        <f t="array" ref="G77">IF(AND(
   SUMPRODUCT((A77&gt;=$W$42:$W$50)*(A77&lt;=$X$42:$X$50))&gt;0,
   B77&gt;=2,
   B77&lt;=6,
   NOT(ISNUMBER(MATCH(A77,$W$26:$W$38,0)))
),1,0)</f>
        <v>0</v>
      </c>
      <c r="H77" s="94">
        <f t="shared" si="32"/>
        <v>0</v>
      </c>
      <c r="I77" s="94">
        <f t="shared" si="26"/>
        <v>1</v>
      </c>
      <c r="J77" s="94">
        <f t="shared" si="33"/>
        <v>0</v>
      </c>
      <c r="K77" s="94">
        <f>1</f>
        <v>1</v>
      </c>
      <c r="L77" s="94">
        <v>1</v>
      </c>
      <c r="M77" s="94">
        <f t="shared" si="27"/>
        <v>1</v>
      </c>
      <c r="N77" s="94">
        <f t="shared" si="28"/>
        <v>0</v>
      </c>
      <c r="O77" s="94">
        <f t="shared" si="29"/>
        <v>0</v>
      </c>
      <c r="P77" s="94">
        <f t="shared" si="30"/>
        <v>0</v>
      </c>
      <c r="Q77" s="94">
        <v>0</v>
      </c>
    </row>
    <row r="78" spans="1:17" hidden="1" outlineLevel="1" x14ac:dyDescent="0.3">
      <c r="A78" s="182">
        <v>46097</v>
      </c>
      <c r="B78" s="141">
        <f t="shared" si="31"/>
        <v>2</v>
      </c>
      <c r="C78" s="94">
        <v>291</v>
      </c>
      <c r="D78" s="94">
        <v>16</v>
      </c>
      <c r="E78" s="94">
        <f t="shared" si="25"/>
        <v>1</v>
      </c>
      <c r="F78" s="94" cm="1">
        <f t="array" ref="F78">IF(AND(
   SUMPRODUCT((A78&gt;=$W$42:$W$50)*(A78&lt;=$X$42:$X$50))=0,
   ISNUMBER(MATCH(A78,$W$26:$W$38,0))=FALSE,
   B78&lt;=6,
   B78&gt;=2,
   B78&lt;=6
),1,0)</f>
        <v>1</v>
      </c>
      <c r="G78" s="94" cm="1">
        <f t="array" ref="G78">IF(AND(
   SUMPRODUCT((A78&gt;=$W$42:$W$50)*(A78&lt;=$X$42:$X$50))&gt;0,
   B78&gt;=2,
   B78&lt;=6,
   NOT(ISNUMBER(MATCH(A78,$W$26:$W$38,0)))
),1,0)</f>
        <v>0</v>
      </c>
      <c r="H78" s="94">
        <f t="shared" si="32"/>
        <v>0</v>
      </c>
      <c r="I78" s="94">
        <f t="shared" si="26"/>
        <v>0</v>
      </c>
      <c r="J78" s="94">
        <f t="shared" si="33"/>
        <v>1</v>
      </c>
      <c r="K78" s="94">
        <f>1</f>
        <v>1</v>
      </c>
      <c r="L78" s="94">
        <v>1</v>
      </c>
      <c r="M78" s="94">
        <f t="shared" si="27"/>
        <v>0</v>
      </c>
      <c r="N78" s="94">
        <f t="shared" si="28"/>
        <v>0</v>
      </c>
      <c r="O78" s="94">
        <f t="shared" si="29"/>
        <v>0</v>
      </c>
      <c r="P78" s="94">
        <f t="shared" si="30"/>
        <v>0</v>
      </c>
      <c r="Q78" s="94">
        <v>0</v>
      </c>
    </row>
    <row r="79" spans="1:17" hidden="1" outlineLevel="1" x14ac:dyDescent="0.3">
      <c r="A79" s="182">
        <v>46098</v>
      </c>
      <c r="B79" s="141">
        <f t="shared" si="31"/>
        <v>3</v>
      </c>
      <c r="C79" s="94">
        <v>290</v>
      </c>
      <c r="D79" s="94">
        <v>15</v>
      </c>
      <c r="E79" s="94">
        <f t="shared" si="25"/>
        <v>1</v>
      </c>
      <c r="F79" s="94" cm="1">
        <f t="array" ref="F79">IF(AND(
   SUMPRODUCT((A79&gt;=$W$42:$W$50)*(A79&lt;=$X$42:$X$50))=0,
   ISNUMBER(MATCH(A79,$W$26:$W$38,0))=FALSE,
   B79&lt;=6,
   B79&gt;=2,
   B79&lt;=6
),1,0)</f>
        <v>1</v>
      </c>
      <c r="G79" s="94" cm="1">
        <f t="array" ref="G79">IF(AND(
   SUMPRODUCT((A79&gt;=$W$42:$W$50)*(A79&lt;=$X$42:$X$50))&gt;0,
   B79&gt;=2,
   B79&lt;=6,
   NOT(ISNUMBER(MATCH(A79,$W$26:$W$38,0)))
),1,0)</f>
        <v>0</v>
      </c>
      <c r="H79" s="94">
        <f t="shared" si="32"/>
        <v>0</v>
      </c>
      <c r="I79" s="94">
        <f t="shared" si="26"/>
        <v>0</v>
      </c>
      <c r="J79" s="94">
        <f t="shared" si="33"/>
        <v>1</v>
      </c>
      <c r="K79" s="94">
        <f>1</f>
        <v>1</v>
      </c>
      <c r="L79" s="94">
        <v>1</v>
      </c>
      <c r="M79" s="94">
        <f t="shared" si="27"/>
        <v>0</v>
      </c>
      <c r="N79" s="94">
        <f t="shared" si="28"/>
        <v>0</v>
      </c>
      <c r="O79" s="94">
        <f t="shared" si="29"/>
        <v>0</v>
      </c>
      <c r="P79" s="94">
        <f t="shared" si="30"/>
        <v>0</v>
      </c>
      <c r="Q79" s="94">
        <v>0</v>
      </c>
    </row>
    <row r="80" spans="1:17" hidden="1" outlineLevel="1" x14ac:dyDescent="0.3">
      <c r="A80" s="182">
        <v>46099</v>
      </c>
      <c r="B80" s="141">
        <f t="shared" si="31"/>
        <v>4</v>
      </c>
      <c r="C80" s="94">
        <v>289</v>
      </c>
      <c r="D80" s="94">
        <v>14</v>
      </c>
      <c r="E80" s="94">
        <f t="shared" si="25"/>
        <v>1</v>
      </c>
      <c r="F80" s="94" cm="1">
        <f t="array" ref="F80">IF(AND(
   SUMPRODUCT((A80&gt;=$W$42:$W$50)*(A80&lt;=$X$42:$X$50))=0,
   ISNUMBER(MATCH(A80,$W$26:$W$38,0))=FALSE,
   B80&lt;=6,
   B80&gt;=2,
   B80&lt;=6
),1,0)</f>
        <v>1</v>
      </c>
      <c r="G80" s="94" cm="1">
        <f t="array" ref="G80">IF(AND(
   SUMPRODUCT((A80&gt;=$W$42:$W$50)*(A80&lt;=$X$42:$X$50))&gt;0,
   B80&gt;=2,
   B80&lt;=6,
   NOT(ISNUMBER(MATCH(A80,$W$26:$W$38,0)))
),1,0)</f>
        <v>0</v>
      </c>
      <c r="H80" s="94">
        <f t="shared" si="32"/>
        <v>0</v>
      </c>
      <c r="I80" s="94">
        <f t="shared" si="26"/>
        <v>0</v>
      </c>
      <c r="J80" s="94">
        <f t="shared" si="33"/>
        <v>1</v>
      </c>
      <c r="K80" s="94">
        <f>1</f>
        <v>1</v>
      </c>
      <c r="L80" s="94">
        <v>1</v>
      </c>
      <c r="M80" s="94">
        <f t="shared" si="27"/>
        <v>0</v>
      </c>
      <c r="N80" s="94">
        <f t="shared" si="28"/>
        <v>0</v>
      </c>
      <c r="O80" s="94">
        <f t="shared" si="29"/>
        <v>0</v>
      </c>
      <c r="P80" s="94">
        <f t="shared" si="30"/>
        <v>0</v>
      </c>
      <c r="Q80" s="94">
        <v>0</v>
      </c>
    </row>
    <row r="81" spans="1:17" hidden="1" outlineLevel="1" x14ac:dyDescent="0.3">
      <c r="A81" s="182">
        <v>46100</v>
      </c>
      <c r="B81" s="141">
        <f t="shared" si="31"/>
        <v>5</v>
      </c>
      <c r="C81" s="94">
        <v>288</v>
      </c>
      <c r="D81" s="94">
        <v>13</v>
      </c>
      <c r="E81" s="94">
        <f t="shared" si="25"/>
        <v>1</v>
      </c>
      <c r="F81" s="94" cm="1">
        <f t="array" ref="F81">IF(AND(
   SUMPRODUCT((A81&gt;=$W$42:$W$50)*(A81&lt;=$X$42:$X$50))=0,
   ISNUMBER(MATCH(A81,$W$26:$W$38,0))=FALSE,
   B81&lt;=6,
   B81&gt;=2,
   B81&lt;=6
),1,0)</f>
        <v>1</v>
      </c>
      <c r="G81" s="94" cm="1">
        <f t="array" ref="G81">IF(AND(
   SUMPRODUCT((A81&gt;=$W$42:$W$50)*(A81&lt;=$X$42:$X$50))&gt;0,
   B81&gt;=2,
   B81&lt;=6,
   NOT(ISNUMBER(MATCH(A81,$W$26:$W$38,0)))
),1,0)</f>
        <v>0</v>
      </c>
      <c r="H81" s="94">
        <f t="shared" si="32"/>
        <v>0</v>
      </c>
      <c r="I81" s="94">
        <f t="shared" si="26"/>
        <v>0</v>
      </c>
      <c r="J81" s="94">
        <f t="shared" si="33"/>
        <v>1</v>
      </c>
      <c r="K81" s="94">
        <f>1</f>
        <v>1</v>
      </c>
      <c r="L81" s="94">
        <v>1</v>
      </c>
      <c r="M81" s="94">
        <f t="shared" si="27"/>
        <v>0</v>
      </c>
      <c r="N81" s="94">
        <f t="shared" si="28"/>
        <v>1</v>
      </c>
      <c r="O81" s="94">
        <f t="shared" si="29"/>
        <v>0</v>
      </c>
      <c r="P81" s="94">
        <f t="shared" si="30"/>
        <v>1</v>
      </c>
      <c r="Q81" s="94">
        <v>0</v>
      </c>
    </row>
    <row r="82" spans="1:17" hidden="1" outlineLevel="1" x14ac:dyDescent="0.3">
      <c r="A82" s="182">
        <v>46101</v>
      </c>
      <c r="B82" s="141">
        <f t="shared" si="31"/>
        <v>6</v>
      </c>
      <c r="C82" s="94">
        <v>287</v>
      </c>
      <c r="D82" s="94">
        <v>12</v>
      </c>
      <c r="E82" s="94">
        <f t="shared" si="25"/>
        <v>1</v>
      </c>
      <c r="F82" s="94" cm="1">
        <f t="array" ref="F82">IF(AND(
   SUMPRODUCT((A82&gt;=$W$42:$W$50)*(A82&lt;=$X$42:$X$50))=0,
   ISNUMBER(MATCH(A82,$W$26:$W$38,0))=FALSE,
   B82&lt;=6,
   B82&gt;=2,
   B82&lt;=6
),1,0)</f>
        <v>1</v>
      </c>
      <c r="G82" s="94" cm="1">
        <f t="array" ref="G82">IF(AND(
   SUMPRODUCT((A82&gt;=$W$42:$W$50)*(A82&lt;=$X$42:$X$50))&gt;0,
   B82&gt;=2,
   B82&lt;=6,
   NOT(ISNUMBER(MATCH(A82,$W$26:$W$38,0)))
),1,0)</f>
        <v>0</v>
      </c>
      <c r="H82" s="94">
        <f t="shared" si="32"/>
        <v>0</v>
      </c>
      <c r="I82" s="94">
        <f t="shared" si="26"/>
        <v>0</v>
      </c>
      <c r="J82" s="94">
        <f t="shared" si="33"/>
        <v>1</v>
      </c>
      <c r="K82" s="94">
        <f>1</f>
        <v>1</v>
      </c>
      <c r="L82" s="94">
        <v>1</v>
      </c>
      <c r="M82" s="94">
        <f t="shared" si="27"/>
        <v>0</v>
      </c>
      <c r="N82" s="94">
        <f t="shared" si="28"/>
        <v>0</v>
      </c>
      <c r="O82" s="94">
        <f t="shared" si="29"/>
        <v>0</v>
      </c>
      <c r="P82" s="94">
        <f t="shared" si="30"/>
        <v>0</v>
      </c>
      <c r="Q82" s="94">
        <v>0</v>
      </c>
    </row>
    <row r="83" spans="1:17" hidden="1" outlineLevel="1" x14ac:dyDescent="0.3">
      <c r="A83" s="182">
        <v>46102</v>
      </c>
      <c r="B83" s="141">
        <f t="shared" si="31"/>
        <v>7</v>
      </c>
      <c r="C83" s="94">
        <v>286</v>
      </c>
      <c r="D83" s="94">
        <v>11</v>
      </c>
      <c r="E83" s="94">
        <f t="shared" si="25"/>
        <v>0</v>
      </c>
      <c r="F83" s="94" cm="1">
        <f t="array" ref="F83">IF(AND(
   SUMPRODUCT((A83&gt;=$W$42:$W$50)*(A83&lt;=$X$42:$X$50))=0,
   ISNUMBER(MATCH(A83,$W$26:$W$38,0))=FALSE,
   B83&lt;=6,
   B83&gt;=2,
   B83&lt;=6
),1,0)</f>
        <v>0</v>
      </c>
      <c r="G83" s="94" cm="1">
        <f t="array" ref="G83">IF(AND(
   SUMPRODUCT((A83&gt;=$W$42:$W$50)*(A83&lt;=$X$42:$X$50))&gt;0,
   B83&gt;=2,
   B83&lt;=6,
   NOT(ISNUMBER(MATCH(A83,$W$26:$W$38,0)))
),1,0)</f>
        <v>0</v>
      </c>
      <c r="H83" s="94">
        <f t="shared" si="32"/>
        <v>1</v>
      </c>
      <c r="I83" s="94">
        <f t="shared" si="26"/>
        <v>0</v>
      </c>
      <c r="J83" s="94">
        <f t="shared" si="33"/>
        <v>1</v>
      </c>
      <c r="K83" s="94">
        <f>1</f>
        <v>1</v>
      </c>
      <c r="L83" s="94">
        <v>1</v>
      </c>
      <c r="M83" s="94">
        <f t="shared" si="27"/>
        <v>1</v>
      </c>
      <c r="N83" s="94">
        <f t="shared" si="28"/>
        <v>0</v>
      </c>
      <c r="O83" s="94">
        <f t="shared" si="29"/>
        <v>1</v>
      </c>
      <c r="P83" s="94">
        <f t="shared" si="30"/>
        <v>1</v>
      </c>
      <c r="Q83" s="94">
        <v>0</v>
      </c>
    </row>
    <row r="84" spans="1:17" hidden="1" outlineLevel="1" x14ac:dyDescent="0.3">
      <c r="A84" s="182">
        <v>46103</v>
      </c>
      <c r="B84" s="141">
        <f t="shared" si="31"/>
        <v>1</v>
      </c>
      <c r="C84" s="94">
        <v>285</v>
      </c>
      <c r="D84" s="94">
        <v>10</v>
      </c>
      <c r="E84" s="94">
        <f t="shared" si="25"/>
        <v>0</v>
      </c>
      <c r="F84" s="94" cm="1">
        <f t="array" ref="F84">IF(AND(
   SUMPRODUCT((A84&gt;=$W$42:$W$50)*(A84&lt;=$X$42:$X$50))=0,
   ISNUMBER(MATCH(A84,$W$26:$W$38,0))=FALSE,
   B84&lt;=6,
   B84&gt;=2,
   B84&lt;=6
),1,0)</f>
        <v>0</v>
      </c>
      <c r="G84" s="94" cm="1">
        <f t="array" ref="G84">IF(AND(
   SUMPRODUCT((A84&gt;=$W$42:$W$50)*(A84&lt;=$X$42:$X$50))&gt;0,
   B84&gt;=2,
   B84&lt;=6,
   NOT(ISNUMBER(MATCH(A84,$W$26:$W$38,0)))
),1,0)</f>
        <v>0</v>
      </c>
      <c r="H84" s="94">
        <f t="shared" si="32"/>
        <v>0</v>
      </c>
      <c r="I84" s="94">
        <f t="shared" si="26"/>
        <v>1</v>
      </c>
      <c r="J84" s="94">
        <f t="shared" si="33"/>
        <v>0</v>
      </c>
      <c r="K84" s="94">
        <f>1</f>
        <v>1</v>
      </c>
      <c r="L84" s="94">
        <v>1</v>
      </c>
      <c r="M84" s="94">
        <f t="shared" si="27"/>
        <v>1</v>
      </c>
      <c r="N84" s="94">
        <f t="shared" si="28"/>
        <v>0</v>
      </c>
      <c r="O84" s="94">
        <f t="shared" si="29"/>
        <v>0</v>
      </c>
      <c r="P84" s="94">
        <f t="shared" si="30"/>
        <v>0</v>
      </c>
      <c r="Q84" s="94">
        <v>0</v>
      </c>
    </row>
    <row r="85" spans="1:17" hidden="1" outlineLevel="1" x14ac:dyDescent="0.3">
      <c r="A85" s="182">
        <v>46104</v>
      </c>
      <c r="B85" s="141">
        <f t="shared" si="31"/>
        <v>2</v>
      </c>
      <c r="C85" s="94">
        <v>284</v>
      </c>
      <c r="D85" s="94">
        <v>9</v>
      </c>
      <c r="E85" s="94">
        <f t="shared" si="25"/>
        <v>1</v>
      </c>
      <c r="F85" s="94" cm="1">
        <f t="array" ref="F85">IF(AND(
   SUMPRODUCT((A85&gt;=$W$42:$W$50)*(A85&lt;=$X$42:$X$50))=0,
   ISNUMBER(MATCH(A85,$W$26:$W$38,0))=FALSE,
   B85&lt;=6,
   B85&gt;=2,
   B85&lt;=6
),1,0)</f>
        <v>1</v>
      </c>
      <c r="G85" s="94" cm="1">
        <f t="array" ref="G85">IF(AND(
   SUMPRODUCT((A85&gt;=$W$42:$W$50)*(A85&lt;=$X$42:$X$50))&gt;0,
   B85&gt;=2,
   B85&lt;=6,
   NOT(ISNUMBER(MATCH(A85,$W$26:$W$38,0)))
),1,0)</f>
        <v>0</v>
      </c>
      <c r="H85" s="94">
        <f t="shared" si="32"/>
        <v>0</v>
      </c>
      <c r="I85" s="94">
        <f t="shared" si="26"/>
        <v>0</v>
      </c>
      <c r="J85" s="94">
        <f t="shared" si="33"/>
        <v>1</v>
      </c>
      <c r="K85" s="94">
        <f>1</f>
        <v>1</v>
      </c>
      <c r="L85" s="94">
        <v>1</v>
      </c>
      <c r="M85" s="94">
        <f t="shared" si="27"/>
        <v>0</v>
      </c>
      <c r="N85" s="94">
        <f t="shared" si="28"/>
        <v>0</v>
      </c>
      <c r="O85" s="94">
        <f t="shared" si="29"/>
        <v>0</v>
      </c>
      <c r="P85" s="94">
        <f t="shared" si="30"/>
        <v>0</v>
      </c>
      <c r="Q85" s="94">
        <v>0</v>
      </c>
    </row>
    <row r="86" spans="1:17" hidden="1" outlineLevel="1" x14ac:dyDescent="0.3">
      <c r="A86" s="182">
        <v>46105</v>
      </c>
      <c r="B86" s="141">
        <f t="shared" si="31"/>
        <v>3</v>
      </c>
      <c r="C86" s="94">
        <v>283</v>
      </c>
      <c r="D86" s="94">
        <v>8</v>
      </c>
      <c r="E86" s="94">
        <f t="shared" si="25"/>
        <v>1</v>
      </c>
      <c r="F86" s="94" cm="1">
        <f t="array" ref="F86">IF(AND(
   SUMPRODUCT((A86&gt;=$W$42:$W$50)*(A86&lt;=$X$42:$X$50))=0,
   ISNUMBER(MATCH(A86,$W$26:$W$38,0))=FALSE,
   B86&lt;=6,
   B86&gt;=2,
   B86&lt;=6
),1,0)</f>
        <v>1</v>
      </c>
      <c r="G86" s="94" cm="1">
        <f t="array" ref="G86">IF(AND(
   SUMPRODUCT((A86&gt;=$W$42:$W$50)*(A86&lt;=$X$42:$X$50))&gt;0,
   B86&gt;=2,
   B86&lt;=6,
   NOT(ISNUMBER(MATCH(A86,$W$26:$W$38,0)))
),1,0)</f>
        <v>0</v>
      </c>
      <c r="H86" s="94">
        <f t="shared" si="32"/>
        <v>0</v>
      </c>
      <c r="I86" s="94">
        <f t="shared" si="26"/>
        <v>0</v>
      </c>
      <c r="J86" s="94">
        <f t="shared" si="33"/>
        <v>1</v>
      </c>
      <c r="K86" s="94">
        <f>1</f>
        <v>1</v>
      </c>
      <c r="L86" s="94">
        <v>1</v>
      </c>
      <c r="M86" s="94">
        <f t="shared" si="27"/>
        <v>0</v>
      </c>
      <c r="N86" s="94">
        <f t="shared" si="28"/>
        <v>0</v>
      </c>
      <c r="O86" s="94">
        <f t="shared" si="29"/>
        <v>0</v>
      </c>
      <c r="P86" s="94">
        <f t="shared" si="30"/>
        <v>0</v>
      </c>
      <c r="Q86" s="94">
        <v>0</v>
      </c>
    </row>
    <row r="87" spans="1:17" hidden="1" outlineLevel="1" x14ac:dyDescent="0.3">
      <c r="A87" s="182">
        <v>46106</v>
      </c>
      <c r="B87" s="141">
        <f t="shared" si="31"/>
        <v>4</v>
      </c>
      <c r="C87" s="94">
        <v>282</v>
      </c>
      <c r="D87" s="94">
        <v>7</v>
      </c>
      <c r="E87" s="94">
        <f t="shared" si="25"/>
        <v>1</v>
      </c>
      <c r="F87" s="94" cm="1">
        <f t="array" ref="F87">IF(AND(
   SUMPRODUCT((A87&gt;=$W$42:$W$50)*(A87&lt;=$X$42:$X$50))=0,
   ISNUMBER(MATCH(A87,$W$26:$W$38,0))=FALSE,
   B87&lt;=6,
   B87&gt;=2,
   B87&lt;=6
),1,0)</f>
        <v>1</v>
      </c>
      <c r="G87" s="94" cm="1">
        <f t="array" ref="G87">IF(AND(
   SUMPRODUCT((A87&gt;=$W$42:$W$50)*(A87&lt;=$X$42:$X$50))&gt;0,
   B87&gt;=2,
   B87&lt;=6,
   NOT(ISNUMBER(MATCH(A87,$W$26:$W$38,0)))
),1,0)</f>
        <v>0</v>
      </c>
      <c r="H87" s="94">
        <f t="shared" si="32"/>
        <v>0</v>
      </c>
      <c r="I87" s="94">
        <f t="shared" si="26"/>
        <v>0</v>
      </c>
      <c r="J87" s="94">
        <f t="shared" si="33"/>
        <v>1</v>
      </c>
      <c r="K87" s="94">
        <f>1</f>
        <v>1</v>
      </c>
      <c r="L87" s="94">
        <v>1</v>
      </c>
      <c r="M87" s="94">
        <f t="shared" si="27"/>
        <v>0</v>
      </c>
      <c r="N87" s="94">
        <f t="shared" si="28"/>
        <v>0</v>
      </c>
      <c r="O87" s="94">
        <f t="shared" si="29"/>
        <v>0</v>
      </c>
      <c r="P87" s="94">
        <f t="shared" si="30"/>
        <v>0</v>
      </c>
      <c r="Q87" s="94">
        <v>0</v>
      </c>
    </row>
    <row r="88" spans="1:17" hidden="1" outlineLevel="1" x14ac:dyDescent="0.3">
      <c r="A88" s="182">
        <v>46107</v>
      </c>
      <c r="B88" s="141">
        <f t="shared" si="31"/>
        <v>5</v>
      </c>
      <c r="C88" s="94">
        <v>281</v>
      </c>
      <c r="D88" s="94">
        <v>6</v>
      </c>
      <c r="E88" s="94">
        <f t="shared" si="25"/>
        <v>1</v>
      </c>
      <c r="F88" s="94" cm="1">
        <f t="array" ref="F88">IF(AND(
   SUMPRODUCT((A88&gt;=$W$42:$W$50)*(A88&lt;=$X$42:$X$50))=0,
   ISNUMBER(MATCH(A88,$W$26:$W$38,0))=FALSE,
   B88&lt;=6,
   B88&gt;=2,
   B88&lt;=6
),1,0)</f>
        <v>1</v>
      </c>
      <c r="G88" s="94" cm="1">
        <f t="array" ref="G88">IF(AND(
   SUMPRODUCT((A88&gt;=$W$42:$W$50)*(A88&lt;=$X$42:$X$50))&gt;0,
   B88&gt;=2,
   B88&lt;=6,
   NOT(ISNUMBER(MATCH(A88,$W$26:$W$38,0)))
),1,0)</f>
        <v>0</v>
      </c>
      <c r="H88" s="94">
        <f t="shared" si="32"/>
        <v>0</v>
      </c>
      <c r="I88" s="94">
        <f t="shared" si="26"/>
        <v>0</v>
      </c>
      <c r="J88" s="94">
        <f t="shared" si="33"/>
        <v>1</v>
      </c>
      <c r="K88" s="94">
        <f>1</f>
        <v>1</v>
      </c>
      <c r="L88" s="94">
        <v>1</v>
      </c>
      <c r="M88" s="94">
        <f t="shared" si="27"/>
        <v>0</v>
      </c>
      <c r="N88" s="94">
        <f t="shared" si="28"/>
        <v>1</v>
      </c>
      <c r="O88" s="94">
        <f t="shared" si="29"/>
        <v>0</v>
      </c>
      <c r="P88" s="94">
        <f t="shared" si="30"/>
        <v>1</v>
      </c>
      <c r="Q88" s="94">
        <v>0</v>
      </c>
    </row>
    <row r="89" spans="1:17" hidden="1" outlineLevel="1" x14ac:dyDescent="0.3">
      <c r="A89" s="182">
        <v>46108</v>
      </c>
      <c r="B89" s="141">
        <f t="shared" si="31"/>
        <v>6</v>
      </c>
      <c r="C89" s="94">
        <v>280</v>
      </c>
      <c r="D89" s="94">
        <v>5</v>
      </c>
      <c r="E89" s="94">
        <f t="shared" si="25"/>
        <v>1</v>
      </c>
      <c r="F89" s="94" cm="1">
        <f t="array" ref="F89">IF(AND(
   SUMPRODUCT((A89&gt;=$W$42:$W$50)*(A89&lt;=$X$42:$X$50))=0,
   ISNUMBER(MATCH(A89,$W$26:$W$38,0))=FALSE,
   B89&lt;=6,
   B89&gt;=2,
   B89&lt;=6
),1,0)</f>
        <v>1</v>
      </c>
      <c r="G89" s="94" cm="1">
        <f t="array" ref="G89">IF(AND(
   SUMPRODUCT((A89&gt;=$W$42:$W$50)*(A89&lt;=$X$42:$X$50))&gt;0,
   B89&gt;=2,
   B89&lt;=6,
   NOT(ISNUMBER(MATCH(A89,$W$26:$W$38,0)))
),1,0)</f>
        <v>0</v>
      </c>
      <c r="H89" s="94">
        <f t="shared" si="32"/>
        <v>0</v>
      </c>
      <c r="I89" s="94">
        <f t="shared" si="26"/>
        <v>0</v>
      </c>
      <c r="J89" s="94">
        <f t="shared" si="33"/>
        <v>1</v>
      </c>
      <c r="K89" s="94">
        <f>1</f>
        <v>1</v>
      </c>
      <c r="L89" s="94">
        <v>1</v>
      </c>
      <c r="M89" s="94">
        <f t="shared" si="27"/>
        <v>0</v>
      </c>
      <c r="N89" s="94">
        <f t="shared" si="28"/>
        <v>0</v>
      </c>
      <c r="O89" s="94">
        <f t="shared" si="29"/>
        <v>0</v>
      </c>
      <c r="P89" s="94">
        <f t="shared" si="30"/>
        <v>0</v>
      </c>
      <c r="Q89" s="94">
        <v>0</v>
      </c>
    </row>
    <row r="90" spans="1:17" hidden="1" outlineLevel="1" x14ac:dyDescent="0.3">
      <c r="A90" s="182">
        <v>46109</v>
      </c>
      <c r="B90" s="141">
        <f t="shared" si="31"/>
        <v>7</v>
      </c>
      <c r="C90" s="94">
        <v>279</v>
      </c>
      <c r="D90" s="94">
        <v>4</v>
      </c>
      <c r="E90" s="94">
        <f t="shared" si="25"/>
        <v>0</v>
      </c>
      <c r="F90" s="94" cm="1">
        <f t="array" ref="F90">IF(AND(
   SUMPRODUCT((A90&gt;=$W$42:$W$50)*(A90&lt;=$X$42:$X$50))=0,
   ISNUMBER(MATCH(A90,$W$26:$W$38,0))=FALSE,
   B90&lt;=6,
   B90&gt;=2,
   B90&lt;=6
),1,0)</f>
        <v>0</v>
      </c>
      <c r="G90" s="94" cm="1">
        <f t="array" ref="G90">IF(AND(
   SUMPRODUCT((A90&gt;=$W$42:$W$50)*(A90&lt;=$X$42:$X$50))&gt;0,
   B90&gt;=2,
   B90&lt;=6,
   NOT(ISNUMBER(MATCH(A90,$W$26:$W$38,0)))
),1,0)</f>
        <v>0</v>
      </c>
      <c r="H90" s="94">
        <f t="shared" si="32"/>
        <v>1</v>
      </c>
      <c r="I90" s="94">
        <f t="shared" si="26"/>
        <v>0</v>
      </c>
      <c r="J90" s="94">
        <f t="shared" si="33"/>
        <v>1</v>
      </c>
      <c r="K90" s="94">
        <f>1</f>
        <v>1</v>
      </c>
      <c r="L90" s="94">
        <v>1</v>
      </c>
      <c r="M90" s="94">
        <f t="shared" si="27"/>
        <v>1</v>
      </c>
      <c r="N90" s="94">
        <f t="shared" si="28"/>
        <v>0</v>
      </c>
      <c r="O90" s="94">
        <f t="shared" si="29"/>
        <v>1</v>
      </c>
      <c r="P90" s="94">
        <f t="shared" si="30"/>
        <v>1</v>
      </c>
      <c r="Q90" s="94">
        <v>0</v>
      </c>
    </row>
    <row r="91" spans="1:17" hidden="1" outlineLevel="1" x14ac:dyDescent="0.3">
      <c r="A91" s="182">
        <v>46110</v>
      </c>
      <c r="B91" s="141">
        <f t="shared" si="31"/>
        <v>1</v>
      </c>
      <c r="C91" s="94">
        <v>278</v>
      </c>
      <c r="D91" s="94">
        <v>3</v>
      </c>
      <c r="E91" s="94">
        <f t="shared" si="25"/>
        <v>0</v>
      </c>
      <c r="F91" s="94" cm="1">
        <f t="array" ref="F91">IF(AND(
   SUMPRODUCT((A91&gt;=$W$42:$W$50)*(A91&lt;=$X$42:$X$50))=0,
   ISNUMBER(MATCH(A91,$W$26:$W$38,0))=FALSE,
   B91&lt;=6,
   B91&gt;=2,
   B91&lt;=6
),1,0)</f>
        <v>0</v>
      </c>
      <c r="G91" s="94" cm="1">
        <f t="array" ref="G91">IF(AND(
   SUMPRODUCT((A91&gt;=$W$42:$W$50)*(A91&lt;=$X$42:$X$50))&gt;0,
   B91&gt;=2,
   B91&lt;=6,
   NOT(ISNUMBER(MATCH(A91,$W$26:$W$38,0)))
),1,0)</f>
        <v>0</v>
      </c>
      <c r="H91" s="94">
        <f t="shared" si="32"/>
        <v>0</v>
      </c>
      <c r="I91" s="94">
        <f t="shared" si="26"/>
        <v>1</v>
      </c>
      <c r="J91" s="94">
        <f t="shared" si="33"/>
        <v>0</v>
      </c>
      <c r="K91" s="94">
        <f>1</f>
        <v>1</v>
      </c>
      <c r="L91" s="94">
        <v>1</v>
      </c>
      <c r="M91" s="94">
        <f t="shared" si="27"/>
        <v>1</v>
      </c>
      <c r="N91" s="94">
        <f t="shared" si="28"/>
        <v>0</v>
      </c>
      <c r="O91" s="94">
        <f t="shared" si="29"/>
        <v>0</v>
      </c>
      <c r="P91" s="94">
        <f t="shared" si="30"/>
        <v>0</v>
      </c>
      <c r="Q91" s="94">
        <v>0</v>
      </c>
    </row>
    <row r="92" spans="1:17" hidden="1" outlineLevel="1" x14ac:dyDescent="0.3">
      <c r="A92" s="182">
        <v>46111</v>
      </c>
      <c r="B92" s="141">
        <f t="shared" si="31"/>
        <v>2</v>
      </c>
      <c r="C92" s="94">
        <v>277</v>
      </c>
      <c r="D92" s="94">
        <v>2</v>
      </c>
      <c r="E92" s="94">
        <f t="shared" si="25"/>
        <v>1</v>
      </c>
      <c r="F92" s="94" cm="1">
        <f t="array" ref="F92">IF(AND(
   SUMPRODUCT((A92&gt;=$W$42:$W$50)*(A92&lt;=$X$42:$X$50))=0,
   ISNUMBER(MATCH(A92,$W$26:$W$38,0))=FALSE,
   B92&lt;=6,
   B92&gt;=2,
   B92&lt;=6
),1,0)</f>
        <v>0</v>
      </c>
      <c r="G92" s="94" cm="1">
        <f t="array" ref="G92">IF(AND(
   SUMPRODUCT((A92&gt;=$W$42:$W$50)*(A92&lt;=$X$42:$X$50))&gt;0,
   B92&gt;=2,
   B92&lt;=6,
   NOT(ISNUMBER(MATCH(A92,$W$26:$W$38,0)))
),1,0)</f>
        <v>1</v>
      </c>
      <c r="H92" s="94">
        <f t="shared" si="32"/>
        <v>0</v>
      </c>
      <c r="I92" s="94">
        <f t="shared" si="26"/>
        <v>0</v>
      </c>
      <c r="J92" s="94">
        <f t="shared" si="33"/>
        <v>1</v>
      </c>
      <c r="K92" s="94">
        <f>1</f>
        <v>1</v>
      </c>
      <c r="L92" s="94">
        <v>1</v>
      </c>
      <c r="M92" s="94">
        <f t="shared" si="27"/>
        <v>0</v>
      </c>
      <c r="N92" s="94">
        <f t="shared" si="28"/>
        <v>0</v>
      </c>
      <c r="O92" s="94">
        <f t="shared" si="29"/>
        <v>0</v>
      </c>
      <c r="P92" s="94">
        <f t="shared" si="30"/>
        <v>0</v>
      </c>
      <c r="Q92" s="94">
        <v>0</v>
      </c>
    </row>
    <row r="93" spans="1:17" hidden="1" outlineLevel="1" x14ac:dyDescent="0.3">
      <c r="A93" s="182">
        <v>46112</v>
      </c>
      <c r="B93" s="141">
        <f t="shared" si="31"/>
        <v>3</v>
      </c>
      <c r="C93" s="94">
        <v>276</v>
      </c>
      <c r="D93" s="94">
        <v>1</v>
      </c>
      <c r="E93" s="94">
        <f t="shared" si="25"/>
        <v>1</v>
      </c>
      <c r="F93" s="94" cm="1">
        <f t="array" ref="F93">IF(AND(
   SUMPRODUCT((A93&gt;=$W$42:$W$50)*(A93&lt;=$X$42:$X$50))=0,
   ISNUMBER(MATCH(A93,$W$26:$W$38,0))=FALSE,
   B93&lt;=6,
   B93&gt;=2,
   B93&lt;=6
),1,0)</f>
        <v>0</v>
      </c>
      <c r="G93" s="94" cm="1">
        <f t="array" ref="G93">IF(AND(
   SUMPRODUCT((A93&gt;=$W$42:$W$50)*(A93&lt;=$X$42:$X$50))&gt;0,
   B93&gt;=2,
   B93&lt;=6,
   NOT(ISNUMBER(MATCH(A93,$W$26:$W$38,0)))
),1,0)</f>
        <v>1</v>
      </c>
      <c r="H93" s="94">
        <f t="shared" si="32"/>
        <v>0</v>
      </c>
      <c r="I93" s="94">
        <f t="shared" si="26"/>
        <v>0</v>
      </c>
      <c r="J93" s="94">
        <f t="shared" si="33"/>
        <v>1</v>
      </c>
      <c r="K93" s="94">
        <f>1</f>
        <v>1</v>
      </c>
      <c r="L93" s="94">
        <v>1</v>
      </c>
      <c r="M93" s="94">
        <f t="shared" si="27"/>
        <v>0</v>
      </c>
      <c r="N93" s="94">
        <f t="shared" si="28"/>
        <v>0</v>
      </c>
      <c r="O93" s="94">
        <f t="shared" si="29"/>
        <v>0</v>
      </c>
      <c r="P93" s="94">
        <f t="shared" si="30"/>
        <v>0</v>
      </c>
      <c r="Q93" s="94">
        <v>0</v>
      </c>
    </row>
    <row r="94" spans="1:17" collapsed="1" x14ac:dyDescent="0.3">
      <c r="A94" s="112" t="s">
        <v>137</v>
      </c>
      <c r="B94" s="141"/>
      <c r="C94" s="114">
        <f>C63</f>
        <v>306</v>
      </c>
      <c r="D94" s="114">
        <f>D63</f>
        <v>31</v>
      </c>
      <c r="E94" s="114">
        <f>SUM(E63:E93)</f>
        <v>22</v>
      </c>
      <c r="F94" s="114">
        <f t="shared" ref="F94:P94" si="34">SUM(F63:F93)</f>
        <v>20</v>
      </c>
      <c r="G94" s="114">
        <f t="shared" si="34"/>
        <v>2</v>
      </c>
      <c r="H94" s="114">
        <f t="shared" si="34"/>
        <v>4</v>
      </c>
      <c r="I94" s="114">
        <f t="shared" si="34"/>
        <v>5</v>
      </c>
      <c r="J94" s="114">
        <f t="shared" si="34"/>
        <v>26</v>
      </c>
      <c r="K94" s="114">
        <f t="shared" si="34"/>
        <v>31</v>
      </c>
      <c r="L94" s="114">
        <f t="shared" si="34"/>
        <v>31</v>
      </c>
      <c r="M94" s="114">
        <f t="shared" si="34"/>
        <v>9</v>
      </c>
      <c r="N94" s="114">
        <f t="shared" si="34"/>
        <v>4</v>
      </c>
      <c r="O94" s="114">
        <f t="shared" si="34"/>
        <v>4</v>
      </c>
      <c r="P94" s="114">
        <f t="shared" si="34"/>
        <v>8</v>
      </c>
      <c r="Q94" s="115">
        <v>0</v>
      </c>
    </row>
    <row r="95" spans="1:17" hidden="1" outlineLevel="1" x14ac:dyDescent="0.3">
      <c r="A95" s="182">
        <v>46113</v>
      </c>
      <c r="B95" s="141">
        <f t="shared" si="31"/>
        <v>4</v>
      </c>
      <c r="C95" s="94">
        <v>275</v>
      </c>
      <c r="D95" s="94">
        <v>30</v>
      </c>
      <c r="E95" s="94">
        <f t="shared" ref="E95" si="35">MAX(J95-H95,0)</f>
        <v>1</v>
      </c>
      <c r="F95" s="94" cm="1">
        <f t="array" ref="F95">IF(AND(
   SUMPRODUCT((A95&gt;=$W$42:$W$50)*(A95&lt;=$X$42:$X$50))=0,
   ISNUMBER(MATCH(A95,$W$26:$W$38,0))=FALSE,
   B95&lt;=6,
   B95&gt;=2,
   B95&lt;=6
),1,0)</f>
        <v>0</v>
      </c>
      <c r="G95" s="94" cm="1">
        <f t="array" ref="G95">IF(AND(
   SUMPRODUCT((A95&gt;=$W$42:$W$50)*(A95&lt;=$X$42:$X$50))&gt;0,
   B95&gt;=2,
   B95&lt;=6,
   NOT(ISNUMBER(MATCH(A95,$W$26:$W$38,0)))
),1,0)</f>
        <v>1</v>
      </c>
      <c r="H95" s="94">
        <f t="shared" si="32"/>
        <v>0</v>
      </c>
      <c r="I95" s="94">
        <f t="shared" ref="I95" si="36">IF(OR(B95=1,ISNUMBER(MATCH(A95,$W$26:$W$38,0))),1,0)</f>
        <v>0</v>
      </c>
      <c r="J95" s="94">
        <f t="shared" si="33"/>
        <v>1</v>
      </c>
      <c r="K95" s="94">
        <f>1</f>
        <v>1</v>
      </c>
      <c r="L95" s="94">
        <v>1</v>
      </c>
      <c r="M95" s="94">
        <f t="shared" ref="M95" si="37">H95+I95</f>
        <v>0</v>
      </c>
      <c r="N95" s="94">
        <f t="shared" ref="N95" si="38">IF(OR(
    AND(B95=5,NOT(ISNUMBER(MATCH(A95+1,$W$26:$W$38,0)))),
    TEXT(A95,"TT.MM")="23.12",
    TEXT(A95,"TT.MM")="30.12"
),
IF(OR(TEXT(A95,"TT.MM")="07.03",TEXT(A95,"TT.MM")="30.10"),0,1),
0)</f>
        <v>0</v>
      </c>
      <c r="O95" s="94">
        <f t="shared" ref="O95" si="39">IF(OR(
   B95=7,
   ISNUMBER(MATCH(A95+1,$W$26:$W$38,0)),
   TEXT(A95,"TT.MM")="07.03",
   TEXT(A95,"TT.MM")="30.10"
),IF(OR(TEXT(A95,"TT.MM")="23.12",TEXT(A95,"TT.MM")="30.12"),0,1),0)</f>
        <v>0</v>
      </c>
      <c r="P95" s="94">
        <f t="shared" ref="P95" si="40">N95+O95</f>
        <v>0</v>
      </c>
      <c r="Q95" s="94">
        <v>0</v>
      </c>
    </row>
    <row r="96" spans="1:17" hidden="1" outlineLevel="1" x14ac:dyDescent="0.3">
      <c r="A96" s="182">
        <v>46114</v>
      </c>
      <c r="B96" s="141">
        <f t="shared" si="31"/>
        <v>5</v>
      </c>
      <c r="C96" s="94">
        <v>274</v>
      </c>
      <c r="D96" s="94">
        <v>29</v>
      </c>
      <c r="E96" s="94">
        <f t="shared" ref="E96:E124" si="41">MAX(J96-H96,0)</f>
        <v>1</v>
      </c>
      <c r="F96" s="94" cm="1">
        <f t="array" ref="F96">IF(AND(
   SUMPRODUCT((A96&gt;=$W$42:$W$50)*(A96&lt;=$X$42:$X$50))=0,
   ISNUMBER(MATCH(A96,$W$26:$W$38,0))=FALSE,
   B96&lt;=6,
   B96&gt;=2,
   B96&lt;=6
),1,0)</f>
        <v>0</v>
      </c>
      <c r="G96" s="94" cm="1">
        <f t="array" ref="G96">IF(AND(
   SUMPRODUCT((A96&gt;=$W$42:$W$50)*(A96&lt;=$X$42:$X$50))&gt;0,
   B96&gt;=2,
   B96&lt;=6,
   NOT(ISNUMBER(MATCH(A96,$W$26:$W$38,0)))
),1,0)</f>
        <v>1</v>
      </c>
      <c r="H96" s="94">
        <f t="shared" si="32"/>
        <v>0</v>
      </c>
      <c r="I96" s="94">
        <f t="shared" ref="I96:I124" si="42">IF(OR(B96=1,ISNUMBER(MATCH(A96,$W$26:$W$38,0))),1,0)</f>
        <v>0</v>
      </c>
      <c r="J96" s="94">
        <f t="shared" si="33"/>
        <v>1</v>
      </c>
      <c r="K96" s="94">
        <f>1</f>
        <v>1</v>
      </c>
      <c r="L96" s="94">
        <v>1</v>
      </c>
      <c r="M96" s="94">
        <f t="shared" ref="M96:M124" si="43">H96+I96</f>
        <v>0</v>
      </c>
      <c r="N96" s="94">
        <f t="shared" ref="N96:N124" si="44">IF(OR(
    AND(B96=5,NOT(ISNUMBER(MATCH(A96+1,$W$26:$W$38,0)))),
    TEXT(A96,"TT.MM")="23.12",
    TEXT(A96,"TT.MM")="30.12"
),
IF(OR(TEXT(A96,"TT.MM")="07.03",TEXT(A96,"TT.MM")="30.10"),0,1),
0)</f>
        <v>0</v>
      </c>
      <c r="O96" s="94">
        <f t="shared" ref="O96:O124" si="45">IF(OR(
   B96=7,
   ISNUMBER(MATCH(A96+1,$W$26:$W$38,0)),
   TEXT(A96,"TT.MM")="07.03",
   TEXT(A96,"TT.MM")="30.10"
),IF(OR(TEXT(A96,"TT.MM")="23.12",TEXT(A96,"TT.MM")="30.12"),0,1),0)</f>
        <v>1</v>
      </c>
      <c r="P96" s="94">
        <f t="shared" ref="P96:P124" si="46">N96+O96</f>
        <v>1</v>
      </c>
      <c r="Q96" s="94">
        <v>0</v>
      </c>
    </row>
    <row r="97" spans="1:17" hidden="1" outlineLevel="1" x14ac:dyDescent="0.3">
      <c r="A97" s="182">
        <v>46115</v>
      </c>
      <c r="B97" s="141">
        <f t="shared" si="31"/>
        <v>6</v>
      </c>
      <c r="C97" s="94">
        <v>273</v>
      </c>
      <c r="D97" s="94">
        <v>28</v>
      </c>
      <c r="E97" s="94">
        <f t="shared" si="41"/>
        <v>0</v>
      </c>
      <c r="F97" s="94" cm="1">
        <f t="array" ref="F97">IF(AND(
   SUMPRODUCT((A97&gt;=$W$42:$W$50)*(A97&lt;=$X$42:$X$50))=0,
   ISNUMBER(MATCH(A97,$W$26:$W$38,0))=FALSE,
   B97&lt;=6,
   B97&gt;=2,
   B97&lt;=6
),1,0)</f>
        <v>0</v>
      </c>
      <c r="G97" s="94" cm="1">
        <f t="array" ref="G97">IF(AND(
   SUMPRODUCT((A97&gt;=$W$42:$W$50)*(A97&lt;=$X$42:$X$50))&gt;0,
   B97&gt;=2,
   B97&lt;=6,
   NOT(ISNUMBER(MATCH(A97,$W$26:$W$38,0)))
),1,0)</f>
        <v>0</v>
      </c>
      <c r="H97" s="94">
        <f t="shared" si="32"/>
        <v>0</v>
      </c>
      <c r="I97" s="94">
        <f t="shared" si="42"/>
        <v>1</v>
      </c>
      <c r="J97" s="94">
        <f t="shared" si="33"/>
        <v>0</v>
      </c>
      <c r="K97" s="94">
        <f>1</f>
        <v>1</v>
      </c>
      <c r="L97" s="94">
        <v>1</v>
      </c>
      <c r="M97" s="94">
        <f t="shared" si="43"/>
        <v>1</v>
      </c>
      <c r="N97" s="94">
        <f t="shared" si="44"/>
        <v>0</v>
      </c>
      <c r="O97" s="94">
        <f t="shared" si="45"/>
        <v>0</v>
      </c>
      <c r="P97" s="94">
        <f t="shared" si="46"/>
        <v>0</v>
      </c>
      <c r="Q97" s="94">
        <v>0</v>
      </c>
    </row>
    <row r="98" spans="1:17" hidden="1" outlineLevel="1" x14ac:dyDescent="0.3">
      <c r="A98" s="182">
        <v>46116</v>
      </c>
      <c r="B98" s="141">
        <f t="shared" si="31"/>
        <v>7</v>
      </c>
      <c r="C98" s="94">
        <v>272</v>
      </c>
      <c r="D98" s="94">
        <v>27</v>
      </c>
      <c r="E98" s="94">
        <f t="shared" si="41"/>
        <v>0</v>
      </c>
      <c r="F98" s="94" cm="1">
        <f t="array" ref="F98">IF(AND(
   SUMPRODUCT((A98&gt;=$W$42:$W$50)*(A98&lt;=$X$42:$X$50))=0,
   ISNUMBER(MATCH(A98,$W$26:$W$38,0))=FALSE,
   B98&lt;=6,
   B98&gt;=2,
   B98&lt;=6
),1,0)</f>
        <v>0</v>
      </c>
      <c r="G98" s="94" cm="1">
        <f t="array" ref="G98">IF(AND(
   SUMPRODUCT((A98&gt;=$W$42:$W$50)*(A98&lt;=$X$42:$X$50))&gt;0,
   B98&gt;=2,
   B98&lt;=6,
   NOT(ISNUMBER(MATCH(A98,$W$26:$W$38,0)))
),1,0)</f>
        <v>0</v>
      </c>
      <c r="H98" s="94">
        <f t="shared" si="32"/>
        <v>1</v>
      </c>
      <c r="I98" s="94">
        <f t="shared" si="42"/>
        <v>0</v>
      </c>
      <c r="J98" s="94">
        <f t="shared" si="33"/>
        <v>1</v>
      </c>
      <c r="K98" s="94">
        <f>1</f>
        <v>1</v>
      </c>
      <c r="L98" s="94">
        <v>1</v>
      </c>
      <c r="M98" s="94">
        <f t="shared" si="43"/>
        <v>1</v>
      </c>
      <c r="N98" s="94">
        <f t="shared" si="44"/>
        <v>0</v>
      </c>
      <c r="O98" s="94">
        <f t="shared" si="45"/>
        <v>1</v>
      </c>
      <c r="P98" s="94">
        <f t="shared" si="46"/>
        <v>1</v>
      </c>
      <c r="Q98" s="94">
        <v>0</v>
      </c>
    </row>
    <row r="99" spans="1:17" hidden="1" outlineLevel="1" x14ac:dyDescent="0.3">
      <c r="A99" s="182">
        <v>46117</v>
      </c>
      <c r="B99" s="141">
        <f t="shared" si="31"/>
        <v>1</v>
      </c>
      <c r="C99" s="94">
        <v>271</v>
      </c>
      <c r="D99" s="94">
        <v>26</v>
      </c>
      <c r="E99" s="94">
        <f t="shared" si="41"/>
        <v>0</v>
      </c>
      <c r="F99" s="94" cm="1">
        <f t="array" ref="F99">IF(AND(
   SUMPRODUCT((A99&gt;=$W$42:$W$50)*(A99&lt;=$X$42:$X$50))=0,
   ISNUMBER(MATCH(A99,$W$26:$W$38,0))=FALSE,
   B99&lt;=6,
   B99&gt;=2,
   B99&lt;=6
),1,0)</f>
        <v>0</v>
      </c>
      <c r="G99" s="94" cm="1">
        <f t="array" ref="G99">IF(AND(
   SUMPRODUCT((A99&gt;=$W$42:$W$50)*(A99&lt;=$X$42:$X$50))&gt;0,
   B99&gt;=2,
   B99&lt;=6,
   NOT(ISNUMBER(MATCH(A99,$W$26:$W$38,0)))
),1,0)</f>
        <v>0</v>
      </c>
      <c r="H99" s="94">
        <f t="shared" si="32"/>
        <v>0</v>
      </c>
      <c r="I99" s="94">
        <f t="shared" si="42"/>
        <v>1</v>
      </c>
      <c r="J99" s="94">
        <f t="shared" si="33"/>
        <v>0</v>
      </c>
      <c r="K99" s="94">
        <f>1</f>
        <v>1</v>
      </c>
      <c r="L99" s="94">
        <v>1</v>
      </c>
      <c r="M99" s="94">
        <f t="shared" si="43"/>
        <v>1</v>
      </c>
      <c r="N99" s="94">
        <f t="shared" si="44"/>
        <v>0</v>
      </c>
      <c r="O99" s="94">
        <f t="shared" si="45"/>
        <v>1</v>
      </c>
      <c r="P99" s="94">
        <f t="shared" si="46"/>
        <v>1</v>
      </c>
      <c r="Q99" s="94">
        <v>0</v>
      </c>
    </row>
    <row r="100" spans="1:17" hidden="1" outlineLevel="1" x14ac:dyDescent="0.3">
      <c r="A100" s="182">
        <v>46118</v>
      </c>
      <c r="B100" s="141">
        <f t="shared" si="31"/>
        <v>2</v>
      </c>
      <c r="C100" s="94">
        <v>270</v>
      </c>
      <c r="D100" s="94">
        <v>25</v>
      </c>
      <c r="E100" s="94">
        <f t="shared" si="41"/>
        <v>0</v>
      </c>
      <c r="F100" s="94" cm="1">
        <f t="array" ref="F100">IF(AND(
   SUMPRODUCT((A100&gt;=$W$42:$W$50)*(A100&lt;=$X$42:$X$50))=0,
   ISNUMBER(MATCH(A100,$W$26:$W$38,0))=FALSE,
   B100&lt;=6,
   B100&gt;=2,
   B100&lt;=6
),1,0)</f>
        <v>0</v>
      </c>
      <c r="G100" s="94" cm="1">
        <f t="array" ref="G100">IF(AND(
   SUMPRODUCT((A100&gt;=$W$42:$W$50)*(A100&lt;=$X$42:$X$50))&gt;0,
   B100&gt;=2,
   B100&lt;=6,
   NOT(ISNUMBER(MATCH(A100,$W$26:$W$38,0)))
),1,0)</f>
        <v>0</v>
      </c>
      <c r="H100" s="94">
        <f t="shared" si="32"/>
        <v>0</v>
      </c>
      <c r="I100" s="94">
        <f t="shared" si="42"/>
        <v>1</v>
      </c>
      <c r="J100" s="94">
        <f t="shared" si="33"/>
        <v>0</v>
      </c>
      <c r="K100" s="94">
        <f>1</f>
        <v>1</v>
      </c>
      <c r="L100" s="94">
        <v>1</v>
      </c>
      <c r="M100" s="94">
        <f t="shared" si="43"/>
        <v>1</v>
      </c>
      <c r="N100" s="94">
        <f t="shared" si="44"/>
        <v>0</v>
      </c>
      <c r="O100" s="94">
        <f t="shared" si="45"/>
        <v>0</v>
      </c>
      <c r="P100" s="94">
        <f t="shared" si="46"/>
        <v>0</v>
      </c>
      <c r="Q100" s="94">
        <v>0</v>
      </c>
    </row>
    <row r="101" spans="1:17" hidden="1" outlineLevel="1" x14ac:dyDescent="0.3">
      <c r="A101" s="182">
        <v>46119</v>
      </c>
      <c r="B101" s="141">
        <f t="shared" si="31"/>
        <v>3</v>
      </c>
      <c r="C101" s="94">
        <v>269</v>
      </c>
      <c r="D101" s="94">
        <v>24</v>
      </c>
      <c r="E101" s="94">
        <f t="shared" si="41"/>
        <v>1</v>
      </c>
      <c r="F101" s="94" cm="1">
        <f t="array" ref="F101">IF(AND(
   SUMPRODUCT((A101&gt;=$W$42:$W$50)*(A101&lt;=$X$42:$X$50))=0,
   ISNUMBER(MATCH(A101,$W$26:$W$38,0))=FALSE,
   B101&lt;=6,
   B101&gt;=2,
   B101&lt;=6
),1,0)</f>
        <v>0</v>
      </c>
      <c r="G101" s="94" cm="1">
        <f t="array" ref="G101">IF(AND(
   SUMPRODUCT((A101&gt;=$W$42:$W$50)*(A101&lt;=$X$42:$X$50))&gt;0,
   B101&gt;=2,
   B101&lt;=6,
   NOT(ISNUMBER(MATCH(A101,$W$26:$W$38,0)))
),1,0)</f>
        <v>1</v>
      </c>
      <c r="H101" s="94">
        <f t="shared" si="32"/>
        <v>0</v>
      </c>
      <c r="I101" s="94">
        <f t="shared" si="42"/>
        <v>0</v>
      </c>
      <c r="J101" s="94">
        <f t="shared" si="33"/>
        <v>1</v>
      </c>
      <c r="K101" s="94">
        <f>1</f>
        <v>1</v>
      </c>
      <c r="L101" s="94">
        <v>1</v>
      </c>
      <c r="M101" s="94">
        <f t="shared" si="43"/>
        <v>0</v>
      </c>
      <c r="N101" s="94">
        <f t="shared" si="44"/>
        <v>0</v>
      </c>
      <c r="O101" s="94">
        <f t="shared" si="45"/>
        <v>0</v>
      </c>
      <c r="P101" s="94">
        <f t="shared" si="46"/>
        <v>0</v>
      </c>
      <c r="Q101" s="94">
        <v>0</v>
      </c>
    </row>
    <row r="102" spans="1:17" hidden="1" outlineLevel="1" x14ac:dyDescent="0.3">
      <c r="A102" s="182">
        <v>46120</v>
      </c>
      <c r="B102" s="141">
        <f t="shared" si="31"/>
        <v>4</v>
      </c>
      <c r="C102" s="94">
        <v>268</v>
      </c>
      <c r="D102" s="94">
        <v>23</v>
      </c>
      <c r="E102" s="94">
        <f t="shared" si="41"/>
        <v>1</v>
      </c>
      <c r="F102" s="94" cm="1">
        <f t="array" ref="F102">IF(AND(
   SUMPRODUCT((A102&gt;=$W$42:$W$50)*(A102&lt;=$X$42:$X$50))=0,
   ISNUMBER(MATCH(A102,$W$26:$W$38,0))=FALSE,
   B102&lt;=6,
   B102&gt;=2,
   B102&lt;=6
),1,0)</f>
        <v>0</v>
      </c>
      <c r="G102" s="94" cm="1">
        <f t="array" ref="G102">IF(AND(
   SUMPRODUCT((A102&gt;=$W$42:$W$50)*(A102&lt;=$X$42:$X$50))&gt;0,
   B102&gt;=2,
   B102&lt;=6,
   NOT(ISNUMBER(MATCH(A102,$W$26:$W$38,0)))
),1,0)</f>
        <v>1</v>
      </c>
      <c r="H102" s="94">
        <f t="shared" si="32"/>
        <v>0</v>
      </c>
      <c r="I102" s="94">
        <f t="shared" si="42"/>
        <v>0</v>
      </c>
      <c r="J102" s="94">
        <f t="shared" si="33"/>
        <v>1</v>
      </c>
      <c r="K102" s="94">
        <f>1</f>
        <v>1</v>
      </c>
      <c r="L102" s="94">
        <v>1</v>
      </c>
      <c r="M102" s="94">
        <f t="shared" si="43"/>
        <v>0</v>
      </c>
      <c r="N102" s="94">
        <f t="shared" si="44"/>
        <v>0</v>
      </c>
      <c r="O102" s="94">
        <f t="shared" si="45"/>
        <v>0</v>
      </c>
      <c r="P102" s="94">
        <f t="shared" si="46"/>
        <v>0</v>
      </c>
      <c r="Q102" s="94">
        <v>0</v>
      </c>
    </row>
    <row r="103" spans="1:17" hidden="1" outlineLevel="1" x14ac:dyDescent="0.3">
      <c r="A103" s="182">
        <v>46121</v>
      </c>
      <c r="B103" s="141">
        <f t="shared" si="31"/>
        <v>5</v>
      </c>
      <c r="C103" s="94">
        <v>267</v>
      </c>
      <c r="D103" s="94">
        <v>22</v>
      </c>
      <c r="E103" s="94">
        <f t="shared" si="41"/>
        <v>1</v>
      </c>
      <c r="F103" s="94" cm="1">
        <f t="array" ref="F103">IF(AND(
   SUMPRODUCT((A103&gt;=$W$42:$W$50)*(A103&lt;=$X$42:$X$50))=0,
   ISNUMBER(MATCH(A103,$W$26:$W$38,0))=FALSE,
   B103&lt;=6,
   B103&gt;=2,
   B103&lt;=6
),1,0)</f>
        <v>1</v>
      </c>
      <c r="G103" s="94" cm="1">
        <f t="array" ref="G103">IF(AND(
   SUMPRODUCT((A103&gt;=$W$42:$W$50)*(A103&lt;=$X$42:$X$50))&gt;0,
   B103&gt;=2,
   B103&lt;=6,
   NOT(ISNUMBER(MATCH(A103,$W$26:$W$38,0)))
),1,0)</f>
        <v>0</v>
      </c>
      <c r="H103" s="94">
        <f t="shared" si="32"/>
        <v>0</v>
      </c>
      <c r="I103" s="94">
        <f t="shared" si="42"/>
        <v>0</v>
      </c>
      <c r="J103" s="94">
        <f t="shared" si="33"/>
        <v>1</v>
      </c>
      <c r="K103" s="94">
        <f>1</f>
        <v>1</v>
      </c>
      <c r="L103" s="94">
        <v>1</v>
      </c>
      <c r="M103" s="94">
        <f t="shared" si="43"/>
        <v>0</v>
      </c>
      <c r="N103" s="94">
        <f t="shared" si="44"/>
        <v>1</v>
      </c>
      <c r="O103" s="94">
        <f t="shared" si="45"/>
        <v>0</v>
      </c>
      <c r="P103" s="94">
        <f t="shared" si="46"/>
        <v>1</v>
      </c>
      <c r="Q103" s="94">
        <v>0</v>
      </c>
    </row>
    <row r="104" spans="1:17" hidden="1" outlineLevel="1" x14ac:dyDescent="0.3">
      <c r="A104" s="182">
        <v>46122</v>
      </c>
      <c r="B104" s="141">
        <f t="shared" si="31"/>
        <v>6</v>
      </c>
      <c r="C104" s="94">
        <v>266</v>
      </c>
      <c r="D104" s="94">
        <v>21</v>
      </c>
      <c r="E104" s="94">
        <f t="shared" si="41"/>
        <v>1</v>
      </c>
      <c r="F104" s="94" cm="1">
        <f t="array" ref="F104">IF(AND(
   SUMPRODUCT((A104&gt;=$W$42:$W$50)*(A104&lt;=$X$42:$X$50))=0,
   ISNUMBER(MATCH(A104,$W$26:$W$38,0))=FALSE,
   B104&lt;=6,
   B104&gt;=2,
   B104&lt;=6
),1,0)</f>
        <v>1</v>
      </c>
      <c r="G104" s="94" cm="1">
        <f t="array" ref="G104">IF(AND(
   SUMPRODUCT((A104&gt;=$W$42:$W$50)*(A104&lt;=$X$42:$X$50))&gt;0,
   B104&gt;=2,
   B104&lt;=6,
   NOT(ISNUMBER(MATCH(A104,$W$26:$W$38,0)))
),1,0)</f>
        <v>0</v>
      </c>
      <c r="H104" s="94">
        <f t="shared" si="32"/>
        <v>0</v>
      </c>
      <c r="I104" s="94">
        <f t="shared" si="42"/>
        <v>0</v>
      </c>
      <c r="J104" s="94">
        <f t="shared" si="33"/>
        <v>1</v>
      </c>
      <c r="K104" s="94">
        <f>1</f>
        <v>1</v>
      </c>
      <c r="L104" s="94">
        <v>1</v>
      </c>
      <c r="M104" s="94">
        <f t="shared" si="43"/>
        <v>0</v>
      </c>
      <c r="N104" s="94">
        <f t="shared" si="44"/>
        <v>0</v>
      </c>
      <c r="O104" s="94">
        <f t="shared" si="45"/>
        <v>0</v>
      </c>
      <c r="P104" s="94">
        <f t="shared" si="46"/>
        <v>0</v>
      </c>
      <c r="Q104" s="94">
        <v>0</v>
      </c>
    </row>
    <row r="105" spans="1:17" hidden="1" outlineLevel="1" x14ac:dyDescent="0.3">
      <c r="A105" s="182">
        <v>46123</v>
      </c>
      <c r="B105" s="141">
        <f t="shared" si="31"/>
        <v>7</v>
      </c>
      <c r="C105" s="94">
        <v>265</v>
      </c>
      <c r="D105" s="94">
        <v>20</v>
      </c>
      <c r="E105" s="94">
        <f t="shared" si="41"/>
        <v>0</v>
      </c>
      <c r="F105" s="94" cm="1">
        <f t="array" ref="F105">IF(AND(
   SUMPRODUCT((A105&gt;=$W$42:$W$50)*(A105&lt;=$X$42:$X$50))=0,
   ISNUMBER(MATCH(A105,$W$26:$W$38,0))=FALSE,
   B105&lt;=6,
   B105&gt;=2,
   B105&lt;=6
),1,0)</f>
        <v>0</v>
      </c>
      <c r="G105" s="94" cm="1">
        <f t="array" ref="G105">IF(AND(
   SUMPRODUCT((A105&gt;=$W$42:$W$50)*(A105&lt;=$X$42:$X$50))&gt;0,
   B105&gt;=2,
   B105&lt;=6,
   NOT(ISNUMBER(MATCH(A105,$W$26:$W$38,0)))
),1,0)</f>
        <v>0</v>
      </c>
      <c r="H105" s="94">
        <f t="shared" si="32"/>
        <v>1</v>
      </c>
      <c r="I105" s="94">
        <f t="shared" si="42"/>
        <v>0</v>
      </c>
      <c r="J105" s="94">
        <f t="shared" si="33"/>
        <v>1</v>
      </c>
      <c r="K105" s="94">
        <f>1</f>
        <v>1</v>
      </c>
      <c r="L105" s="94">
        <v>1</v>
      </c>
      <c r="M105" s="94">
        <f t="shared" si="43"/>
        <v>1</v>
      </c>
      <c r="N105" s="94">
        <f t="shared" si="44"/>
        <v>0</v>
      </c>
      <c r="O105" s="94">
        <f t="shared" si="45"/>
        <v>1</v>
      </c>
      <c r="P105" s="94">
        <f t="shared" si="46"/>
        <v>1</v>
      </c>
      <c r="Q105" s="94">
        <v>0</v>
      </c>
    </row>
    <row r="106" spans="1:17" hidden="1" outlineLevel="1" x14ac:dyDescent="0.3">
      <c r="A106" s="182">
        <v>46124</v>
      </c>
      <c r="B106" s="141">
        <f t="shared" si="31"/>
        <v>1</v>
      </c>
      <c r="C106" s="94">
        <v>264</v>
      </c>
      <c r="D106" s="94">
        <v>19</v>
      </c>
      <c r="E106" s="94">
        <f t="shared" si="41"/>
        <v>0</v>
      </c>
      <c r="F106" s="94" cm="1">
        <f t="array" ref="F106">IF(AND(
   SUMPRODUCT((A106&gt;=$W$42:$W$50)*(A106&lt;=$X$42:$X$50))=0,
   ISNUMBER(MATCH(A106,$W$26:$W$38,0))=FALSE,
   B106&lt;=6,
   B106&gt;=2,
   B106&lt;=6
),1,0)</f>
        <v>0</v>
      </c>
      <c r="G106" s="94" cm="1">
        <f t="array" ref="G106">IF(AND(
   SUMPRODUCT((A106&gt;=$W$42:$W$50)*(A106&lt;=$X$42:$X$50))&gt;0,
   B106&gt;=2,
   B106&lt;=6,
   NOT(ISNUMBER(MATCH(A106,$W$26:$W$38,0)))
),1,0)</f>
        <v>0</v>
      </c>
      <c r="H106" s="94">
        <f t="shared" si="32"/>
        <v>0</v>
      </c>
      <c r="I106" s="94">
        <f t="shared" si="42"/>
        <v>1</v>
      </c>
      <c r="J106" s="94">
        <f t="shared" si="33"/>
        <v>0</v>
      </c>
      <c r="K106" s="94">
        <f>1</f>
        <v>1</v>
      </c>
      <c r="L106" s="94">
        <v>1</v>
      </c>
      <c r="M106" s="94">
        <f t="shared" si="43"/>
        <v>1</v>
      </c>
      <c r="N106" s="94">
        <f t="shared" si="44"/>
        <v>0</v>
      </c>
      <c r="O106" s="94">
        <f t="shared" si="45"/>
        <v>0</v>
      </c>
      <c r="P106" s="94">
        <f t="shared" si="46"/>
        <v>0</v>
      </c>
      <c r="Q106" s="94">
        <v>0</v>
      </c>
    </row>
    <row r="107" spans="1:17" hidden="1" outlineLevel="1" x14ac:dyDescent="0.3">
      <c r="A107" s="182">
        <v>46125</v>
      </c>
      <c r="B107" s="141">
        <f t="shared" si="31"/>
        <v>2</v>
      </c>
      <c r="C107" s="94">
        <v>263</v>
      </c>
      <c r="D107" s="94">
        <v>18</v>
      </c>
      <c r="E107" s="94">
        <f t="shared" si="41"/>
        <v>1</v>
      </c>
      <c r="F107" s="94" cm="1">
        <f t="array" ref="F107">IF(AND(
   SUMPRODUCT((A107&gt;=$W$42:$W$50)*(A107&lt;=$X$42:$X$50))=0,
   ISNUMBER(MATCH(A107,$W$26:$W$38,0))=FALSE,
   B107&lt;=6,
   B107&gt;=2,
   B107&lt;=6
),1,0)</f>
        <v>1</v>
      </c>
      <c r="G107" s="94" cm="1">
        <f t="array" ref="G107">IF(AND(
   SUMPRODUCT((A107&gt;=$W$42:$W$50)*(A107&lt;=$X$42:$X$50))&gt;0,
   B107&gt;=2,
   B107&lt;=6,
   NOT(ISNUMBER(MATCH(A107,$W$26:$W$38,0)))
),1,0)</f>
        <v>0</v>
      </c>
      <c r="H107" s="94">
        <f t="shared" si="32"/>
        <v>0</v>
      </c>
      <c r="I107" s="94">
        <f t="shared" si="42"/>
        <v>0</v>
      </c>
      <c r="J107" s="94">
        <f t="shared" si="33"/>
        <v>1</v>
      </c>
      <c r="K107" s="94">
        <f>1</f>
        <v>1</v>
      </c>
      <c r="L107" s="94">
        <v>1</v>
      </c>
      <c r="M107" s="94">
        <f t="shared" si="43"/>
        <v>0</v>
      </c>
      <c r="N107" s="94">
        <f t="shared" si="44"/>
        <v>0</v>
      </c>
      <c r="O107" s="94">
        <f t="shared" si="45"/>
        <v>0</v>
      </c>
      <c r="P107" s="94">
        <f t="shared" si="46"/>
        <v>0</v>
      </c>
      <c r="Q107" s="94">
        <v>0</v>
      </c>
    </row>
    <row r="108" spans="1:17" hidden="1" outlineLevel="1" x14ac:dyDescent="0.3">
      <c r="A108" s="182">
        <v>46126</v>
      </c>
      <c r="B108" s="141">
        <f t="shared" si="31"/>
        <v>3</v>
      </c>
      <c r="C108" s="94">
        <v>262</v>
      </c>
      <c r="D108" s="94">
        <v>17</v>
      </c>
      <c r="E108" s="94">
        <f t="shared" si="41"/>
        <v>1</v>
      </c>
      <c r="F108" s="94" cm="1">
        <f t="array" ref="F108">IF(AND(
   SUMPRODUCT((A108&gt;=$W$42:$W$50)*(A108&lt;=$X$42:$X$50))=0,
   ISNUMBER(MATCH(A108,$W$26:$W$38,0))=FALSE,
   B108&lt;=6,
   B108&gt;=2,
   B108&lt;=6
),1,0)</f>
        <v>1</v>
      </c>
      <c r="G108" s="94" cm="1">
        <f t="array" ref="G108">IF(AND(
   SUMPRODUCT((A108&gt;=$W$42:$W$50)*(A108&lt;=$X$42:$X$50))&gt;0,
   B108&gt;=2,
   B108&lt;=6,
   NOT(ISNUMBER(MATCH(A108,$W$26:$W$38,0)))
),1,0)</f>
        <v>0</v>
      </c>
      <c r="H108" s="94">
        <f t="shared" si="32"/>
        <v>0</v>
      </c>
      <c r="I108" s="94">
        <f t="shared" si="42"/>
        <v>0</v>
      </c>
      <c r="J108" s="94">
        <f t="shared" si="33"/>
        <v>1</v>
      </c>
      <c r="K108" s="94">
        <f>1</f>
        <v>1</v>
      </c>
      <c r="L108" s="94">
        <v>1</v>
      </c>
      <c r="M108" s="94">
        <f t="shared" si="43"/>
        <v>0</v>
      </c>
      <c r="N108" s="94">
        <f t="shared" si="44"/>
        <v>0</v>
      </c>
      <c r="O108" s="94">
        <f t="shared" si="45"/>
        <v>0</v>
      </c>
      <c r="P108" s="94">
        <f t="shared" si="46"/>
        <v>0</v>
      </c>
      <c r="Q108" s="94">
        <v>0</v>
      </c>
    </row>
    <row r="109" spans="1:17" hidden="1" outlineLevel="1" x14ac:dyDescent="0.3">
      <c r="A109" s="182">
        <v>46127</v>
      </c>
      <c r="B109" s="141">
        <f t="shared" si="31"/>
        <v>4</v>
      </c>
      <c r="C109" s="94">
        <v>261</v>
      </c>
      <c r="D109" s="94">
        <v>16</v>
      </c>
      <c r="E109" s="94">
        <f t="shared" si="41"/>
        <v>1</v>
      </c>
      <c r="F109" s="94" cm="1">
        <f t="array" ref="F109">IF(AND(
   SUMPRODUCT((A109&gt;=$W$42:$W$50)*(A109&lt;=$X$42:$X$50))=0,
   ISNUMBER(MATCH(A109,$W$26:$W$38,0))=FALSE,
   B109&lt;=6,
   B109&gt;=2,
   B109&lt;=6
),1,0)</f>
        <v>1</v>
      </c>
      <c r="G109" s="94" cm="1">
        <f t="array" ref="G109">IF(AND(
   SUMPRODUCT((A109&gt;=$W$42:$W$50)*(A109&lt;=$X$42:$X$50))&gt;0,
   B109&gt;=2,
   B109&lt;=6,
   NOT(ISNUMBER(MATCH(A109,$W$26:$W$38,0)))
),1,0)</f>
        <v>0</v>
      </c>
      <c r="H109" s="94">
        <f t="shared" si="32"/>
        <v>0</v>
      </c>
      <c r="I109" s="94">
        <f t="shared" si="42"/>
        <v>0</v>
      </c>
      <c r="J109" s="94">
        <f t="shared" si="33"/>
        <v>1</v>
      </c>
      <c r="K109" s="94">
        <f>1</f>
        <v>1</v>
      </c>
      <c r="L109" s="94">
        <v>1</v>
      </c>
      <c r="M109" s="94">
        <f t="shared" si="43"/>
        <v>0</v>
      </c>
      <c r="N109" s="94">
        <f t="shared" si="44"/>
        <v>0</v>
      </c>
      <c r="O109" s="94">
        <f t="shared" si="45"/>
        <v>0</v>
      </c>
      <c r="P109" s="94">
        <f t="shared" si="46"/>
        <v>0</v>
      </c>
      <c r="Q109" s="94">
        <v>0</v>
      </c>
    </row>
    <row r="110" spans="1:17" hidden="1" outlineLevel="1" x14ac:dyDescent="0.3">
      <c r="A110" s="182">
        <v>46128</v>
      </c>
      <c r="B110" s="141">
        <f t="shared" si="31"/>
        <v>5</v>
      </c>
      <c r="C110" s="94">
        <v>260</v>
      </c>
      <c r="D110" s="94">
        <v>15</v>
      </c>
      <c r="E110" s="94">
        <f t="shared" si="41"/>
        <v>1</v>
      </c>
      <c r="F110" s="94" cm="1">
        <f t="array" ref="F110">IF(AND(
   SUMPRODUCT((A110&gt;=$W$42:$W$50)*(A110&lt;=$X$42:$X$50))=0,
   ISNUMBER(MATCH(A110,$W$26:$W$38,0))=FALSE,
   B110&lt;=6,
   B110&gt;=2,
   B110&lt;=6
),1,0)</f>
        <v>1</v>
      </c>
      <c r="G110" s="94" cm="1">
        <f t="array" ref="G110">IF(AND(
   SUMPRODUCT((A110&gt;=$W$42:$W$50)*(A110&lt;=$X$42:$X$50))&gt;0,
   B110&gt;=2,
   B110&lt;=6,
   NOT(ISNUMBER(MATCH(A110,$W$26:$W$38,0)))
),1,0)</f>
        <v>0</v>
      </c>
      <c r="H110" s="94">
        <f t="shared" si="32"/>
        <v>0</v>
      </c>
      <c r="I110" s="94">
        <f t="shared" si="42"/>
        <v>0</v>
      </c>
      <c r="J110" s="94">
        <f t="shared" si="33"/>
        <v>1</v>
      </c>
      <c r="K110" s="94">
        <f>1</f>
        <v>1</v>
      </c>
      <c r="L110" s="94">
        <v>1</v>
      </c>
      <c r="M110" s="94">
        <f t="shared" si="43"/>
        <v>0</v>
      </c>
      <c r="N110" s="94">
        <f t="shared" si="44"/>
        <v>1</v>
      </c>
      <c r="O110" s="94">
        <f t="shared" si="45"/>
        <v>0</v>
      </c>
      <c r="P110" s="94">
        <f t="shared" si="46"/>
        <v>1</v>
      </c>
      <c r="Q110" s="94">
        <v>0</v>
      </c>
    </row>
    <row r="111" spans="1:17" hidden="1" outlineLevel="1" x14ac:dyDescent="0.3">
      <c r="A111" s="182">
        <v>46129</v>
      </c>
      <c r="B111" s="141">
        <f t="shared" si="31"/>
        <v>6</v>
      </c>
      <c r="C111" s="94">
        <v>259</v>
      </c>
      <c r="D111" s="94">
        <v>14</v>
      </c>
      <c r="E111" s="94">
        <f t="shared" si="41"/>
        <v>1</v>
      </c>
      <c r="F111" s="94" cm="1">
        <f t="array" ref="F111">IF(AND(
   SUMPRODUCT((A111&gt;=$W$42:$W$50)*(A111&lt;=$X$42:$X$50))=0,
   ISNUMBER(MATCH(A111,$W$26:$W$38,0))=FALSE,
   B111&lt;=6,
   B111&gt;=2,
   B111&lt;=6
),1,0)</f>
        <v>1</v>
      </c>
      <c r="G111" s="94" cm="1">
        <f t="array" ref="G111">IF(AND(
   SUMPRODUCT((A111&gt;=$W$42:$W$50)*(A111&lt;=$X$42:$X$50))&gt;0,
   B111&gt;=2,
   B111&lt;=6,
   NOT(ISNUMBER(MATCH(A111,$W$26:$W$38,0)))
),1,0)</f>
        <v>0</v>
      </c>
      <c r="H111" s="94">
        <f t="shared" si="32"/>
        <v>0</v>
      </c>
      <c r="I111" s="94">
        <f t="shared" si="42"/>
        <v>0</v>
      </c>
      <c r="J111" s="94">
        <f t="shared" si="33"/>
        <v>1</v>
      </c>
      <c r="K111" s="94">
        <f>1</f>
        <v>1</v>
      </c>
      <c r="L111" s="94">
        <v>1</v>
      </c>
      <c r="M111" s="94">
        <f t="shared" si="43"/>
        <v>0</v>
      </c>
      <c r="N111" s="94">
        <f t="shared" si="44"/>
        <v>0</v>
      </c>
      <c r="O111" s="94">
        <f t="shared" si="45"/>
        <v>0</v>
      </c>
      <c r="P111" s="94">
        <f t="shared" si="46"/>
        <v>0</v>
      </c>
      <c r="Q111" s="94">
        <v>0</v>
      </c>
    </row>
    <row r="112" spans="1:17" hidden="1" outlineLevel="1" x14ac:dyDescent="0.3">
      <c r="A112" s="182">
        <v>46130</v>
      </c>
      <c r="B112" s="141">
        <f t="shared" si="31"/>
        <v>7</v>
      </c>
      <c r="C112" s="94">
        <v>258</v>
      </c>
      <c r="D112" s="94">
        <v>13</v>
      </c>
      <c r="E112" s="94">
        <f t="shared" si="41"/>
        <v>0</v>
      </c>
      <c r="F112" s="94" cm="1">
        <f t="array" ref="F112">IF(AND(
   SUMPRODUCT((A112&gt;=$W$42:$W$50)*(A112&lt;=$X$42:$X$50))=0,
   ISNUMBER(MATCH(A112,$W$26:$W$38,0))=FALSE,
   B112&lt;=6,
   B112&gt;=2,
   B112&lt;=6
),1,0)</f>
        <v>0</v>
      </c>
      <c r="G112" s="94" cm="1">
        <f t="array" ref="G112">IF(AND(
   SUMPRODUCT((A112&gt;=$W$42:$W$50)*(A112&lt;=$X$42:$X$50))&gt;0,
   B112&gt;=2,
   B112&lt;=6,
   NOT(ISNUMBER(MATCH(A112,$W$26:$W$38,0)))
),1,0)</f>
        <v>0</v>
      </c>
      <c r="H112" s="94">
        <f t="shared" si="32"/>
        <v>1</v>
      </c>
      <c r="I112" s="94">
        <f t="shared" si="42"/>
        <v>0</v>
      </c>
      <c r="J112" s="94">
        <f t="shared" si="33"/>
        <v>1</v>
      </c>
      <c r="K112" s="94">
        <f>1</f>
        <v>1</v>
      </c>
      <c r="L112" s="94">
        <v>1</v>
      </c>
      <c r="M112" s="94">
        <f t="shared" si="43"/>
        <v>1</v>
      </c>
      <c r="N112" s="94">
        <f t="shared" si="44"/>
        <v>0</v>
      </c>
      <c r="O112" s="94">
        <f t="shared" si="45"/>
        <v>1</v>
      </c>
      <c r="P112" s="94">
        <f t="shared" si="46"/>
        <v>1</v>
      </c>
      <c r="Q112" s="94">
        <v>0</v>
      </c>
    </row>
    <row r="113" spans="1:17" hidden="1" outlineLevel="1" x14ac:dyDescent="0.3">
      <c r="A113" s="182">
        <v>46131</v>
      </c>
      <c r="B113" s="141">
        <f t="shared" si="31"/>
        <v>1</v>
      </c>
      <c r="C113" s="94">
        <v>257</v>
      </c>
      <c r="D113" s="94">
        <v>12</v>
      </c>
      <c r="E113" s="94">
        <f t="shared" si="41"/>
        <v>0</v>
      </c>
      <c r="F113" s="94" cm="1">
        <f t="array" ref="F113">IF(AND(
   SUMPRODUCT((A113&gt;=$W$42:$W$50)*(A113&lt;=$X$42:$X$50))=0,
   ISNUMBER(MATCH(A113,$W$26:$W$38,0))=FALSE,
   B113&lt;=6,
   B113&gt;=2,
   B113&lt;=6
),1,0)</f>
        <v>0</v>
      </c>
      <c r="G113" s="94" cm="1">
        <f t="array" ref="G113">IF(AND(
   SUMPRODUCT((A113&gt;=$W$42:$W$50)*(A113&lt;=$X$42:$X$50))&gt;0,
   B113&gt;=2,
   B113&lt;=6,
   NOT(ISNUMBER(MATCH(A113,$W$26:$W$38,0)))
),1,0)</f>
        <v>0</v>
      </c>
      <c r="H113" s="94">
        <f t="shared" si="32"/>
        <v>0</v>
      </c>
      <c r="I113" s="94">
        <f t="shared" si="42"/>
        <v>1</v>
      </c>
      <c r="J113" s="94">
        <f t="shared" si="33"/>
        <v>0</v>
      </c>
      <c r="K113" s="94">
        <f>1</f>
        <v>1</v>
      </c>
      <c r="L113" s="94">
        <v>1</v>
      </c>
      <c r="M113" s="94">
        <f t="shared" si="43"/>
        <v>1</v>
      </c>
      <c r="N113" s="94">
        <f t="shared" si="44"/>
        <v>0</v>
      </c>
      <c r="O113" s="94">
        <f t="shared" si="45"/>
        <v>0</v>
      </c>
      <c r="P113" s="94">
        <f t="shared" si="46"/>
        <v>0</v>
      </c>
      <c r="Q113" s="94">
        <v>0</v>
      </c>
    </row>
    <row r="114" spans="1:17" hidden="1" outlineLevel="1" x14ac:dyDescent="0.3">
      <c r="A114" s="182">
        <v>46132</v>
      </c>
      <c r="B114" s="141">
        <f t="shared" si="31"/>
        <v>2</v>
      </c>
      <c r="C114" s="94">
        <v>256</v>
      </c>
      <c r="D114" s="94">
        <v>11</v>
      </c>
      <c r="E114" s="94">
        <f t="shared" si="41"/>
        <v>1</v>
      </c>
      <c r="F114" s="94" cm="1">
        <f t="array" ref="F114">IF(AND(
   SUMPRODUCT((A114&gt;=$W$42:$W$50)*(A114&lt;=$X$42:$X$50))=0,
   ISNUMBER(MATCH(A114,$W$26:$W$38,0))=FALSE,
   B114&lt;=6,
   B114&gt;=2,
   B114&lt;=6
),1,0)</f>
        <v>1</v>
      </c>
      <c r="G114" s="94" cm="1">
        <f t="array" ref="G114">IF(AND(
   SUMPRODUCT((A114&gt;=$W$42:$W$50)*(A114&lt;=$X$42:$X$50))&gt;0,
   B114&gt;=2,
   B114&lt;=6,
   NOT(ISNUMBER(MATCH(A114,$W$26:$W$38,0)))
),1,0)</f>
        <v>0</v>
      </c>
      <c r="H114" s="94">
        <f t="shared" si="32"/>
        <v>0</v>
      </c>
      <c r="I114" s="94">
        <f t="shared" si="42"/>
        <v>0</v>
      </c>
      <c r="J114" s="94">
        <f t="shared" si="33"/>
        <v>1</v>
      </c>
      <c r="K114" s="94">
        <f>1</f>
        <v>1</v>
      </c>
      <c r="L114" s="94">
        <v>1</v>
      </c>
      <c r="M114" s="94">
        <f t="shared" si="43"/>
        <v>0</v>
      </c>
      <c r="N114" s="94">
        <f t="shared" si="44"/>
        <v>0</v>
      </c>
      <c r="O114" s="94">
        <f t="shared" si="45"/>
        <v>0</v>
      </c>
      <c r="P114" s="94">
        <f t="shared" si="46"/>
        <v>0</v>
      </c>
      <c r="Q114" s="94">
        <v>0</v>
      </c>
    </row>
    <row r="115" spans="1:17" hidden="1" outlineLevel="1" x14ac:dyDescent="0.3">
      <c r="A115" s="182">
        <v>46133</v>
      </c>
      <c r="B115" s="141">
        <f t="shared" si="31"/>
        <v>3</v>
      </c>
      <c r="C115" s="94">
        <v>255</v>
      </c>
      <c r="D115" s="94">
        <v>10</v>
      </c>
      <c r="E115" s="94">
        <f t="shared" si="41"/>
        <v>1</v>
      </c>
      <c r="F115" s="94" cm="1">
        <f t="array" ref="F115">IF(AND(
   SUMPRODUCT((A115&gt;=$W$42:$W$50)*(A115&lt;=$X$42:$X$50))=0,
   ISNUMBER(MATCH(A115,$W$26:$W$38,0))=FALSE,
   B115&lt;=6,
   B115&gt;=2,
   B115&lt;=6
),1,0)</f>
        <v>1</v>
      </c>
      <c r="G115" s="94" cm="1">
        <f t="array" ref="G115">IF(AND(
   SUMPRODUCT((A115&gt;=$W$42:$W$50)*(A115&lt;=$X$42:$X$50))&gt;0,
   B115&gt;=2,
   B115&lt;=6,
   NOT(ISNUMBER(MATCH(A115,$W$26:$W$38,0)))
),1,0)</f>
        <v>0</v>
      </c>
      <c r="H115" s="94">
        <f t="shared" si="32"/>
        <v>0</v>
      </c>
      <c r="I115" s="94">
        <f t="shared" si="42"/>
        <v>0</v>
      </c>
      <c r="J115" s="94">
        <f t="shared" si="33"/>
        <v>1</v>
      </c>
      <c r="K115" s="94">
        <f>1</f>
        <v>1</v>
      </c>
      <c r="L115" s="94">
        <v>1</v>
      </c>
      <c r="M115" s="94">
        <f t="shared" si="43"/>
        <v>0</v>
      </c>
      <c r="N115" s="94">
        <f t="shared" si="44"/>
        <v>0</v>
      </c>
      <c r="O115" s="94">
        <f t="shared" si="45"/>
        <v>0</v>
      </c>
      <c r="P115" s="94">
        <f t="shared" si="46"/>
        <v>0</v>
      </c>
      <c r="Q115" s="94">
        <v>0</v>
      </c>
    </row>
    <row r="116" spans="1:17" hidden="1" outlineLevel="1" x14ac:dyDescent="0.3">
      <c r="A116" s="182">
        <v>46134</v>
      </c>
      <c r="B116" s="141">
        <f t="shared" si="31"/>
        <v>4</v>
      </c>
      <c r="C116" s="94">
        <v>254</v>
      </c>
      <c r="D116" s="94">
        <v>9</v>
      </c>
      <c r="E116" s="94">
        <f t="shared" si="41"/>
        <v>1</v>
      </c>
      <c r="F116" s="94" cm="1">
        <f t="array" ref="F116">IF(AND(
   SUMPRODUCT((A116&gt;=$W$42:$W$50)*(A116&lt;=$X$42:$X$50))=0,
   ISNUMBER(MATCH(A116,$W$26:$W$38,0))=FALSE,
   B116&lt;=6,
   B116&gt;=2,
   B116&lt;=6
),1,0)</f>
        <v>1</v>
      </c>
      <c r="G116" s="94" cm="1">
        <f t="array" ref="G116">IF(AND(
   SUMPRODUCT((A116&gt;=$W$42:$W$50)*(A116&lt;=$X$42:$X$50))&gt;0,
   B116&gt;=2,
   B116&lt;=6,
   NOT(ISNUMBER(MATCH(A116,$W$26:$W$38,0)))
),1,0)</f>
        <v>0</v>
      </c>
      <c r="H116" s="94">
        <f t="shared" si="32"/>
        <v>0</v>
      </c>
      <c r="I116" s="94">
        <f t="shared" si="42"/>
        <v>0</v>
      </c>
      <c r="J116" s="94">
        <f t="shared" si="33"/>
        <v>1</v>
      </c>
      <c r="K116" s="94">
        <f>1</f>
        <v>1</v>
      </c>
      <c r="L116" s="94">
        <v>1</v>
      </c>
      <c r="M116" s="94">
        <f t="shared" si="43"/>
        <v>0</v>
      </c>
      <c r="N116" s="94">
        <f t="shared" si="44"/>
        <v>0</v>
      </c>
      <c r="O116" s="94">
        <f t="shared" si="45"/>
        <v>0</v>
      </c>
      <c r="P116" s="94">
        <f t="shared" si="46"/>
        <v>0</v>
      </c>
      <c r="Q116" s="94">
        <v>0</v>
      </c>
    </row>
    <row r="117" spans="1:17" hidden="1" outlineLevel="1" x14ac:dyDescent="0.3">
      <c r="A117" s="182">
        <v>46135</v>
      </c>
      <c r="B117" s="141">
        <f t="shared" si="31"/>
        <v>5</v>
      </c>
      <c r="C117" s="94">
        <v>253</v>
      </c>
      <c r="D117" s="94">
        <v>8</v>
      </c>
      <c r="E117" s="94">
        <f t="shared" si="41"/>
        <v>1</v>
      </c>
      <c r="F117" s="94" cm="1">
        <f t="array" ref="F117">IF(AND(
   SUMPRODUCT((A117&gt;=$W$42:$W$50)*(A117&lt;=$X$42:$X$50))=0,
   ISNUMBER(MATCH(A117,$W$26:$W$38,0))=FALSE,
   B117&lt;=6,
   B117&gt;=2,
   B117&lt;=6
),1,0)</f>
        <v>1</v>
      </c>
      <c r="G117" s="94" cm="1">
        <f t="array" ref="G117">IF(AND(
   SUMPRODUCT((A117&gt;=$W$42:$W$50)*(A117&lt;=$X$42:$X$50))&gt;0,
   B117&gt;=2,
   B117&lt;=6,
   NOT(ISNUMBER(MATCH(A117,$W$26:$W$38,0)))
),1,0)</f>
        <v>0</v>
      </c>
      <c r="H117" s="94">
        <f t="shared" si="32"/>
        <v>0</v>
      </c>
      <c r="I117" s="94">
        <f t="shared" si="42"/>
        <v>0</v>
      </c>
      <c r="J117" s="94">
        <f t="shared" si="33"/>
        <v>1</v>
      </c>
      <c r="K117" s="94">
        <f>1</f>
        <v>1</v>
      </c>
      <c r="L117" s="94">
        <v>1</v>
      </c>
      <c r="M117" s="94">
        <f t="shared" si="43"/>
        <v>0</v>
      </c>
      <c r="N117" s="94">
        <f t="shared" si="44"/>
        <v>1</v>
      </c>
      <c r="O117" s="94">
        <f t="shared" si="45"/>
        <v>0</v>
      </c>
      <c r="P117" s="94">
        <f t="shared" si="46"/>
        <v>1</v>
      </c>
      <c r="Q117" s="94">
        <v>0</v>
      </c>
    </row>
    <row r="118" spans="1:17" hidden="1" outlineLevel="1" x14ac:dyDescent="0.3">
      <c r="A118" s="182">
        <v>46136</v>
      </c>
      <c r="B118" s="141">
        <f t="shared" si="31"/>
        <v>6</v>
      </c>
      <c r="C118" s="94">
        <v>252</v>
      </c>
      <c r="D118" s="94">
        <v>7</v>
      </c>
      <c r="E118" s="94">
        <f t="shared" si="41"/>
        <v>1</v>
      </c>
      <c r="F118" s="94" cm="1">
        <f t="array" ref="F118">IF(AND(
   SUMPRODUCT((A118&gt;=$W$42:$W$50)*(A118&lt;=$X$42:$X$50))=0,
   ISNUMBER(MATCH(A118,$W$26:$W$38,0))=FALSE,
   B118&lt;=6,
   B118&gt;=2,
   B118&lt;=6
),1,0)</f>
        <v>1</v>
      </c>
      <c r="G118" s="94" cm="1">
        <f t="array" ref="G118">IF(AND(
   SUMPRODUCT((A118&gt;=$W$42:$W$50)*(A118&lt;=$X$42:$X$50))&gt;0,
   B118&gt;=2,
   B118&lt;=6,
   NOT(ISNUMBER(MATCH(A118,$W$26:$W$38,0)))
),1,0)</f>
        <v>0</v>
      </c>
      <c r="H118" s="94">
        <f t="shared" si="32"/>
        <v>0</v>
      </c>
      <c r="I118" s="94">
        <f t="shared" si="42"/>
        <v>0</v>
      </c>
      <c r="J118" s="94">
        <f t="shared" si="33"/>
        <v>1</v>
      </c>
      <c r="K118" s="94">
        <f>1</f>
        <v>1</v>
      </c>
      <c r="L118" s="94">
        <v>1</v>
      </c>
      <c r="M118" s="94">
        <f t="shared" si="43"/>
        <v>0</v>
      </c>
      <c r="N118" s="94">
        <f t="shared" si="44"/>
        <v>0</v>
      </c>
      <c r="O118" s="94">
        <f t="shared" si="45"/>
        <v>0</v>
      </c>
      <c r="P118" s="94">
        <f t="shared" si="46"/>
        <v>0</v>
      </c>
      <c r="Q118" s="94">
        <v>0</v>
      </c>
    </row>
    <row r="119" spans="1:17" hidden="1" outlineLevel="1" x14ac:dyDescent="0.3">
      <c r="A119" s="182">
        <v>46137</v>
      </c>
      <c r="B119" s="141">
        <f t="shared" si="31"/>
        <v>7</v>
      </c>
      <c r="C119" s="94">
        <v>251</v>
      </c>
      <c r="D119" s="94">
        <v>6</v>
      </c>
      <c r="E119" s="94">
        <f t="shared" si="41"/>
        <v>0</v>
      </c>
      <c r="F119" s="94" cm="1">
        <f t="array" ref="F119">IF(AND(
   SUMPRODUCT((A119&gt;=$W$42:$W$50)*(A119&lt;=$X$42:$X$50))=0,
   ISNUMBER(MATCH(A119,$W$26:$W$38,0))=FALSE,
   B119&lt;=6,
   B119&gt;=2,
   B119&lt;=6
),1,0)</f>
        <v>0</v>
      </c>
      <c r="G119" s="94" cm="1">
        <f t="array" ref="G119">IF(AND(
   SUMPRODUCT((A119&gt;=$W$42:$W$50)*(A119&lt;=$X$42:$X$50))&gt;0,
   B119&gt;=2,
   B119&lt;=6,
   NOT(ISNUMBER(MATCH(A119,$W$26:$W$38,0)))
),1,0)</f>
        <v>0</v>
      </c>
      <c r="H119" s="94">
        <f t="shared" si="32"/>
        <v>1</v>
      </c>
      <c r="I119" s="94">
        <f t="shared" si="42"/>
        <v>0</v>
      </c>
      <c r="J119" s="94">
        <f t="shared" si="33"/>
        <v>1</v>
      </c>
      <c r="K119" s="94">
        <f>1</f>
        <v>1</v>
      </c>
      <c r="L119" s="94">
        <v>1</v>
      </c>
      <c r="M119" s="94">
        <f t="shared" si="43"/>
        <v>1</v>
      </c>
      <c r="N119" s="94">
        <f t="shared" si="44"/>
        <v>0</v>
      </c>
      <c r="O119" s="94">
        <f t="shared" si="45"/>
        <v>1</v>
      </c>
      <c r="P119" s="94">
        <f t="shared" si="46"/>
        <v>1</v>
      </c>
      <c r="Q119" s="94">
        <v>0</v>
      </c>
    </row>
    <row r="120" spans="1:17" hidden="1" outlineLevel="1" x14ac:dyDescent="0.3">
      <c r="A120" s="182">
        <v>46138</v>
      </c>
      <c r="B120" s="141">
        <f t="shared" si="31"/>
        <v>1</v>
      </c>
      <c r="C120" s="94">
        <v>250</v>
      </c>
      <c r="D120" s="94">
        <v>5</v>
      </c>
      <c r="E120" s="94">
        <f t="shared" si="41"/>
        <v>0</v>
      </c>
      <c r="F120" s="94" cm="1">
        <f t="array" ref="F120">IF(AND(
   SUMPRODUCT((A120&gt;=$W$42:$W$50)*(A120&lt;=$X$42:$X$50))=0,
   ISNUMBER(MATCH(A120,$W$26:$W$38,0))=FALSE,
   B120&lt;=6,
   B120&gt;=2,
   B120&lt;=6
),1,0)</f>
        <v>0</v>
      </c>
      <c r="G120" s="94" cm="1">
        <f t="array" ref="G120">IF(AND(
   SUMPRODUCT((A120&gt;=$W$42:$W$50)*(A120&lt;=$X$42:$X$50))&gt;0,
   B120&gt;=2,
   B120&lt;=6,
   NOT(ISNUMBER(MATCH(A120,$W$26:$W$38,0)))
),1,0)</f>
        <v>0</v>
      </c>
      <c r="H120" s="94">
        <f t="shared" si="32"/>
        <v>0</v>
      </c>
      <c r="I120" s="94">
        <f t="shared" si="42"/>
        <v>1</v>
      </c>
      <c r="J120" s="94">
        <f t="shared" si="33"/>
        <v>0</v>
      </c>
      <c r="K120" s="94">
        <f>1</f>
        <v>1</v>
      </c>
      <c r="L120" s="94">
        <v>1</v>
      </c>
      <c r="M120" s="94">
        <f t="shared" si="43"/>
        <v>1</v>
      </c>
      <c r="N120" s="94">
        <f t="shared" si="44"/>
        <v>0</v>
      </c>
      <c r="O120" s="94">
        <f t="shared" si="45"/>
        <v>0</v>
      </c>
      <c r="P120" s="94">
        <f t="shared" si="46"/>
        <v>0</v>
      </c>
      <c r="Q120" s="94">
        <v>0</v>
      </c>
    </row>
    <row r="121" spans="1:17" hidden="1" outlineLevel="1" x14ac:dyDescent="0.3">
      <c r="A121" s="182">
        <v>46139</v>
      </c>
      <c r="B121" s="141">
        <f t="shared" si="31"/>
        <v>2</v>
      </c>
      <c r="C121" s="94">
        <v>249</v>
      </c>
      <c r="D121" s="94">
        <v>4</v>
      </c>
      <c r="E121" s="94">
        <f t="shared" si="41"/>
        <v>1</v>
      </c>
      <c r="F121" s="94" cm="1">
        <f t="array" ref="F121">IF(AND(
   SUMPRODUCT((A121&gt;=$W$42:$W$50)*(A121&lt;=$X$42:$X$50))=0,
   ISNUMBER(MATCH(A121,$W$26:$W$38,0))=FALSE,
   B121&lt;=6,
   B121&gt;=2,
   B121&lt;=6
),1,0)</f>
        <v>1</v>
      </c>
      <c r="G121" s="94" cm="1">
        <f t="array" ref="G121">IF(AND(
   SUMPRODUCT((A121&gt;=$W$42:$W$50)*(A121&lt;=$X$42:$X$50))&gt;0,
   B121&gt;=2,
   B121&lt;=6,
   NOT(ISNUMBER(MATCH(A121,$W$26:$W$38,0)))
),1,0)</f>
        <v>0</v>
      </c>
      <c r="H121" s="94">
        <f t="shared" si="32"/>
        <v>0</v>
      </c>
      <c r="I121" s="94">
        <f t="shared" si="42"/>
        <v>0</v>
      </c>
      <c r="J121" s="94">
        <f t="shared" si="33"/>
        <v>1</v>
      </c>
      <c r="K121" s="94">
        <f>1</f>
        <v>1</v>
      </c>
      <c r="L121" s="94">
        <v>1</v>
      </c>
      <c r="M121" s="94">
        <f t="shared" si="43"/>
        <v>0</v>
      </c>
      <c r="N121" s="94">
        <f t="shared" si="44"/>
        <v>0</v>
      </c>
      <c r="O121" s="94">
        <f t="shared" si="45"/>
        <v>0</v>
      </c>
      <c r="P121" s="94">
        <f t="shared" si="46"/>
        <v>0</v>
      </c>
      <c r="Q121" s="94">
        <v>0</v>
      </c>
    </row>
    <row r="122" spans="1:17" hidden="1" outlineLevel="1" x14ac:dyDescent="0.3">
      <c r="A122" s="182">
        <v>46140</v>
      </c>
      <c r="B122" s="141">
        <f t="shared" si="31"/>
        <v>3</v>
      </c>
      <c r="C122" s="94">
        <v>248</v>
      </c>
      <c r="D122" s="94">
        <v>3</v>
      </c>
      <c r="E122" s="94">
        <f t="shared" si="41"/>
        <v>1</v>
      </c>
      <c r="F122" s="94" cm="1">
        <f t="array" ref="F122">IF(AND(
   SUMPRODUCT((A122&gt;=$W$42:$W$50)*(A122&lt;=$X$42:$X$50))=0,
   ISNUMBER(MATCH(A122,$W$26:$W$38,0))=FALSE,
   B122&lt;=6,
   B122&gt;=2,
   B122&lt;=6
),1,0)</f>
        <v>1</v>
      </c>
      <c r="G122" s="94" cm="1">
        <f t="array" ref="G122">IF(AND(
   SUMPRODUCT((A122&gt;=$W$42:$W$50)*(A122&lt;=$X$42:$X$50))&gt;0,
   B122&gt;=2,
   B122&lt;=6,
   NOT(ISNUMBER(MATCH(A122,$W$26:$W$38,0)))
),1,0)</f>
        <v>0</v>
      </c>
      <c r="H122" s="94">
        <f t="shared" si="32"/>
        <v>0</v>
      </c>
      <c r="I122" s="94">
        <f t="shared" si="42"/>
        <v>0</v>
      </c>
      <c r="J122" s="94">
        <f t="shared" si="33"/>
        <v>1</v>
      </c>
      <c r="K122" s="94">
        <f>1</f>
        <v>1</v>
      </c>
      <c r="L122" s="94">
        <v>1</v>
      </c>
      <c r="M122" s="94">
        <f t="shared" si="43"/>
        <v>0</v>
      </c>
      <c r="N122" s="94">
        <f t="shared" si="44"/>
        <v>0</v>
      </c>
      <c r="O122" s="94">
        <f t="shared" si="45"/>
        <v>0</v>
      </c>
      <c r="P122" s="94">
        <f t="shared" si="46"/>
        <v>0</v>
      </c>
      <c r="Q122" s="94">
        <v>0</v>
      </c>
    </row>
    <row r="123" spans="1:17" hidden="1" outlineLevel="1" x14ac:dyDescent="0.3">
      <c r="A123" s="182">
        <v>46141</v>
      </c>
      <c r="B123" s="141">
        <f t="shared" si="31"/>
        <v>4</v>
      </c>
      <c r="C123" s="94">
        <v>247</v>
      </c>
      <c r="D123" s="94">
        <v>2</v>
      </c>
      <c r="E123" s="94">
        <f t="shared" si="41"/>
        <v>1</v>
      </c>
      <c r="F123" s="94" cm="1">
        <f t="array" ref="F123">IF(AND(
   SUMPRODUCT((A123&gt;=$W$42:$W$50)*(A123&lt;=$X$42:$X$50))=0,
   ISNUMBER(MATCH(A123,$W$26:$W$38,0))=FALSE,
   B123&lt;=6,
   B123&gt;=2,
   B123&lt;=6
),1,0)</f>
        <v>1</v>
      </c>
      <c r="G123" s="94" cm="1">
        <f t="array" ref="G123">IF(AND(
   SUMPRODUCT((A123&gt;=$W$42:$W$50)*(A123&lt;=$X$42:$X$50))&gt;0,
   B123&gt;=2,
   B123&lt;=6,
   NOT(ISNUMBER(MATCH(A123,$W$26:$W$38,0)))
),1,0)</f>
        <v>0</v>
      </c>
      <c r="H123" s="94">
        <f t="shared" si="32"/>
        <v>0</v>
      </c>
      <c r="I123" s="94">
        <f t="shared" si="42"/>
        <v>0</v>
      </c>
      <c r="J123" s="94">
        <f t="shared" si="33"/>
        <v>1</v>
      </c>
      <c r="K123" s="94">
        <f>1</f>
        <v>1</v>
      </c>
      <c r="L123" s="94">
        <v>1</v>
      </c>
      <c r="M123" s="94">
        <f t="shared" si="43"/>
        <v>0</v>
      </c>
      <c r="N123" s="94">
        <f t="shared" si="44"/>
        <v>0</v>
      </c>
      <c r="O123" s="94">
        <f t="shared" si="45"/>
        <v>0</v>
      </c>
      <c r="P123" s="94">
        <f t="shared" si="46"/>
        <v>0</v>
      </c>
      <c r="Q123" s="94">
        <v>0</v>
      </c>
    </row>
    <row r="124" spans="1:17" hidden="1" outlineLevel="1" x14ac:dyDescent="0.3">
      <c r="A124" s="182">
        <v>46142</v>
      </c>
      <c r="B124" s="141">
        <f t="shared" si="31"/>
        <v>5</v>
      </c>
      <c r="C124" s="94">
        <v>246</v>
      </c>
      <c r="D124" s="94">
        <v>1</v>
      </c>
      <c r="E124" s="94">
        <f t="shared" si="41"/>
        <v>1</v>
      </c>
      <c r="F124" s="94" cm="1">
        <f t="array" ref="F124">IF(AND(
   SUMPRODUCT((A124&gt;=$W$42:$W$50)*(A124&lt;=$X$42:$X$50))=0,
   ISNUMBER(MATCH(A124,$W$26:$W$38,0))=FALSE,
   B124&lt;=6,
   B124&gt;=2,
   B124&lt;=6
),1,0)</f>
        <v>1</v>
      </c>
      <c r="G124" s="94" cm="1">
        <f t="array" ref="G124">IF(AND(
   SUMPRODUCT((A124&gt;=$W$42:$W$50)*(A124&lt;=$X$42:$X$50))&gt;0,
   B124&gt;=2,
   B124&lt;=6,
   NOT(ISNUMBER(MATCH(A124,$W$26:$W$38,0)))
),1,0)</f>
        <v>0</v>
      </c>
      <c r="H124" s="94">
        <f t="shared" si="32"/>
        <v>0</v>
      </c>
      <c r="I124" s="94">
        <f t="shared" si="42"/>
        <v>0</v>
      </c>
      <c r="J124" s="94">
        <f t="shared" si="33"/>
        <v>1</v>
      </c>
      <c r="K124" s="94">
        <f>1</f>
        <v>1</v>
      </c>
      <c r="L124" s="94">
        <v>1</v>
      </c>
      <c r="M124" s="94">
        <f t="shared" si="43"/>
        <v>0</v>
      </c>
      <c r="N124" s="94">
        <f t="shared" si="44"/>
        <v>0</v>
      </c>
      <c r="O124" s="94">
        <f t="shared" si="45"/>
        <v>1</v>
      </c>
      <c r="P124" s="94">
        <f t="shared" si="46"/>
        <v>1</v>
      </c>
      <c r="Q124" s="94">
        <v>0</v>
      </c>
    </row>
    <row r="125" spans="1:17" collapsed="1" x14ac:dyDescent="0.3">
      <c r="A125" s="112" t="s">
        <v>138</v>
      </c>
      <c r="B125" s="141"/>
      <c r="C125" s="114">
        <f>C95</f>
        <v>275</v>
      </c>
      <c r="D125" s="114">
        <f>D95</f>
        <v>30</v>
      </c>
      <c r="E125" s="114">
        <f>SUM(E95:E124)</f>
        <v>20</v>
      </c>
      <c r="F125" s="114">
        <f t="shared" ref="F125:Q125" si="47">SUM(F95:F124)</f>
        <v>16</v>
      </c>
      <c r="G125" s="114">
        <f t="shared" si="47"/>
        <v>4</v>
      </c>
      <c r="H125" s="114">
        <f t="shared" si="47"/>
        <v>4</v>
      </c>
      <c r="I125" s="114">
        <f t="shared" si="47"/>
        <v>6</v>
      </c>
      <c r="J125" s="114">
        <f t="shared" si="47"/>
        <v>24</v>
      </c>
      <c r="K125" s="114">
        <f t="shared" si="47"/>
        <v>30</v>
      </c>
      <c r="L125" s="114">
        <f t="shared" si="47"/>
        <v>30</v>
      </c>
      <c r="M125" s="114">
        <f t="shared" si="47"/>
        <v>10</v>
      </c>
      <c r="N125" s="114">
        <f t="shared" si="47"/>
        <v>3</v>
      </c>
      <c r="O125" s="114">
        <f t="shared" si="47"/>
        <v>7</v>
      </c>
      <c r="P125" s="114">
        <f t="shared" si="47"/>
        <v>10</v>
      </c>
      <c r="Q125" s="114">
        <f t="shared" si="47"/>
        <v>0</v>
      </c>
    </row>
    <row r="126" spans="1:17" hidden="1" outlineLevel="1" x14ac:dyDescent="0.3">
      <c r="A126" s="182">
        <v>46143</v>
      </c>
      <c r="B126" s="141">
        <f t="shared" si="31"/>
        <v>6</v>
      </c>
      <c r="C126" s="94">
        <v>245</v>
      </c>
      <c r="D126" s="94">
        <v>31</v>
      </c>
      <c r="E126" s="94">
        <f t="shared" ref="E126" si="48">MAX(J126-H126,0)</f>
        <v>0</v>
      </c>
      <c r="F126" s="94" cm="1">
        <f t="array" ref="F126">IF(AND(
   SUMPRODUCT((A126&gt;=$W$42:$W$50)*(A126&lt;=$X$42:$X$50))=0,
   ISNUMBER(MATCH(A126,$W$26:$W$38,0))=FALSE,
   B126&lt;=6,
   B126&gt;=2,
   B126&lt;=6
),1,0)</f>
        <v>0</v>
      </c>
      <c r="G126" s="94" cm="1">
        <f t="array" ref="G126">IF(AND(
   SUMPRODUCT((A126&gt;=$W$42:$W$50)*(A126&lt;=$X$42:$X$50))&gt;0,
   B126&gt;=2,
   B126&lt;=6,
   NOT(ISNUMBER(MATCH(A126,$W$26:$W$38,0)))
),1,0)</f>
        <v>0</v>
      </c>
      <c r="H126" s="94">
        <f t="shared" si="32"/>
        <v>0</v>
      </c>
      <c r="I126" s="94">
        <f>IF(OR(B126=1,ISNUMBER(MATCH(A126,$W$26:$W$38,0))),1,0)</f>
        <v>1</v>
      </c>
      <c r="J126" s="94">
        <f t="shared" si="33"/>
        <v>0</v>
      </c>
      <c r="K126" s="94">
        <f>1</f>
        <v>1</v>
      </c>
      <c r="L126" s="94">
        <v>1</v>
      </c>
      <c r="M126" s="94">
        <f>H126+I126</f>
        <v>1</v>
      </c>
      <c r="N126" s="94">
        <f t="shared" ref="N126" si="49">IF(OR(
    AND(B126=5,NOT(ISNUMBER(MATCH(A126+1,$W$26:$W$38,0)))),
    TEXT(A126,"TT.MM")="23.12",
    TEXT(A126,"TT.MM")="30.12"
),
IF(OR(TEXT(A126,"TT.MM")="07.03",TEXT(A126,"TT.MM")="30.10"),0,1),
0)</f>
        <v>0</v>
      </c>
      <c r="O126" s="94">
        <f t="shared" ref="O126" si="50">IF(OR(
   B126=7,
   ISNUMBER(MATCH(A126+1,$W$26:$W$38,0)),
   TEXT(A126,"TT.MM")="07.03",
   TEXT(A126,"TT.MM")="30.10"
),IF(OR(TEXT(A126,"TT.MM")="23.12",TEXT(A126,"TT.MM")="30.12"),0,1),0)</f>
        <v>0</v>
      </c>
      <c r="P126" s="94">
        <f t="shared" ref="P126" si="51">N126+O126</f>
        <v>0</v>
      </c>
      <c r="Q126" s="94">
        <v>0</v>
      </c>
    </row>
    <row r="127" spans="1:17" hidden="1" outlineLevel="1" x14ac:dyDescent="0.3">
      <c r="A127" s="182">
        <v>46144</v>
      </c>
      <c r="B127" s="141">
        <f t="shared" si="31"/>
        <v>7</v>
      </c>
      <c r="C127" s="94">
        <v>244</v>
      </c>
      <c r="D127" s="94">
        <v>30</v>
      </c>
      <c r="E127" s="94">
        <f t="shared" ref="E127:E156" si="52">MAX(J127-H127,0)</f>
        <v>0</v>
      </c>
      <c r="F127" s="94" cm="1">
        <f t="array" ref="F127">IF(AND(
   SUMPRODUCT((A127&gt;=$W$42:$W$50)*(A127&lt;=$X$42:$X$50))=0,
   ISNUMBER(MATCH(A127,$W$26:$W$38,0))=FALSE,
   B127&lt;=6,
   B127&gt;=2,
   B127&lt;=6
),1,0)</f>
        <v>0</v>
      </c>
      <c r="G127" s="94" cm="1">
        <f t="array" ref="G127">IF(AND(
   SUMPRODUCT((A127&gt;=$W$42:$W$50)*(A127&lt;=$X$42:$X$50))&gt;0,
   B127&gt;=2,
   B127&lt;=6,
   NOT(ISNUMBER(MATCH(A127,$W$26:$W$38,0)))
),1,0)</f>
        <v>0</v>
      </c>
      <c r="H127" s="94">
        <f t="shared" si="32"/>
        <v>1</v>
      </c>
      <c r="I127" s="94">
        <f t="shared" ref="I127:I156" si="53">IF(OR(B127=1,ISNUMBER(MATCH(A127,$W$26:$W$38,0))),1,0)</f>
        <v>0</v>
      </c>
      <c r="J127" s="94">
        <f t="shared" si="33"/>
        <v>1</v>
      </c>
      <c r="K127" s="94">
        <f>1</f>
        <v>1</v>
      </c>
      <c r="L127" s="94">
        <v>1</v>
      </c>
      <c r="M127" s="94">
        <f t="shared" ref="M127:M156" si="54">H127+I127</f>
        <v>1</v>
      </c>
      <c r="N127" s="94">
        <f t="shared" ref="N127:N156" si="55">IF(OR(
    AND(B127=5,NOT(ISNUMBER(MATCH(A127+1,$W$26:$W$38,0)))),
    TEXT(A127,"TT.MM")="23.12",
    TEXT(A127,"TT.MM")="30.12"
),
IF(OR(TEXT(A127,"TT.MM")="07.03",TEXT(A127,"TT.MM")="30.10"),0,1),
0)</f>
        <v>0</v>
      </c>
      <c r="O127" s="94">
        <f t="shared" ref="O127:O156" si="56">IF(OR(
   B127=7,
   ISNUMBER(MATCH(A127+1,$W$26:$W$38,0)),
   TEXT(A127,"TT.MM")="07.03",
   TEXT(A127,"TT.MM")="30.10"
),IF(OR(TEXT(A127,"TT.MM")="23.12",TEXT(A127,"TT.MM")="30.12"),0,1),0)</f>
        <v>1</v>
      </c>
      <c r="P127" s="94">
        <f t="shared" ref="P127:P156" si="57">N127+O127</f>
        <v>1</v>
      </c>
      <c r="Q127" s="94">
        <v>0</v>
      </c>
    </row>
    <row r="128" spans="1:17" hidden="1" outlineLevel="1" x14ac:dyDescent="0.3">
      <c r="A128" s="182">
        <v>46145</v>
      </c>
      <c r="B128" s="141">
        <f t="shared" si="31"/>
        <v>1</v>
      </c>
      <c r="C128" s="94">
        <v>243</v>
      </c>
      <c r="D128" s="94">
        <v>29</v>
      </c>
      <c r="E128" s="94">
        <f t="shared" si="52"/>
        <v>0</v>
      </c>
      <c r="F128" s="94" cm="1">
        <f t="array" ref="F128">IF(AND(
   SUMPRODUCT((A128&gt;=$W$42:$W$50)*(A128&lt;=$X$42:$X$50))=0,
   ISNUMBER(MATCH(A128,$W$26:$W$38,0))=FALSE,
   B128&lt;=6,
   B128&gt;=2,
   B128&lt;=6
),1,0)</f>
        <v>0</v>
      </c>
      <c r="G128" s="94" cm="1">
        <f t="array" ref="G128">IF(AND(
   SUMPRODUCT((A128&gt;=$W$42:$W$50)*(A128&lt;=$X$42:$X$50))&gt;0,
   B128&gt;=2,
   B128&lt;=6,
   NOT(ISNUMBER(MATCH(A128,$W$26:$W$38,0)))
),1,0)</f>
        <v>0</v>
      </c>
      <c r="H128" s="94">
        <f t="shared" si="32"/>
        <v>0</v>
      </c>
      <c r="I128" s="94">
        <f t="shared" si="53"/>
        <v>1</v>
      </c>
      <c r="J128" s="94">
        <f t="shared" si="33"/>
        <v>0</v>
      </c>
      <c r="K128" s="94">
        <f>1</f>
        <v>1</v>
      </c>
      <c r="L128" s="94">
        <v>1</v>
      </c>
      <c r="M128" s="94">
        <f t="shared" si="54"/>
        <v>1</v>
      </c>
      <c r="N128" s="94">
        <f t="shared" si="55"/>
        <v>0</v>
      </c>
      <c r="O128" s="94">
        <f t="shared" si="56"/>
        <v>0</v>
      </c>
      <c r="P128" s="94">
        <f t="shared" si="57"/>
        <v>0</v>
      </c>
      <c r="Q128" s="94">
        <v>0</v>
      </c>
    </row>
    <row r="129" spans="1:17" hidden="1" outlineLevel="1" x14ac:dyDescent="0.3">
      <c r="A129" s="182">
        <v>46146</v>
      </c>
      <c r="B129" s="141">
        <f t="shared" si="31"/>
        <v>2</v>
      </c>
      <c r="C129" s="94">
        <v>242</v>
      </c>
      <c r="D129" s="94">
        <v>28</v>
      </c>
      <c r="E129" s="94">
        <f t="shared" si="52"/>
        <v>1</v>
      </c>
      <c r="F129" s="94" cm="1">
        <f t="array" ref="F129">IF(AND(
   SUMPRODUCT((A129&gt;=$W$42:$W$50)*(A129&lt;=$X$42:$X$50))=0,
   ISNUMBER(MATCH(A129,$W$26:$W$38,0))=FALSE,
   B129&lt;=6,
   B129&gt;=2,
   B129&lt;=6
),1,0)</f>
        <v>1</v>
      </c>
      <c r="G129" s="94" cm="1">
        <f t="array" ref="G129">IF(AND(
   SUMPRODUCT((A129&gt;=$W$42:$W$50)*(A129&lt;=$X$42:$X$50))&gt;0,
   B129&gt;=2,
   B129&lt;=6,
   NOT(ISNUMBER(MATCH(A129,$W$26:$W$38,0)))
),1,0)</f>
        <v>0</v>
      </c>
      <c r="H129" s="94">
        <f t="shared" si="32"/>
        <v>0</v>
      </c>
      <c r="I129" s="94">
        <f t="shared" si="53"/>
        <v>0</v>
      </c>
      <c r="J129" s="94">
        <f t="shared" si="33"/>
        <v>1</v>
      </c>
      <c r="K129" s="94">
        <f>1</f>
        <v>1</v>
      </c>
      <c r="L129" s="94">
        <v>1</v>
      </c>
      <c r="M129" s="94">
        <f t="shared" si="54"/>
        <v>0</v>
      </c>
      <c r="N129" s="94">
        <f t="shared" si="55"/>
        <v>0</v>
      </c>
      <c r="O129" s="94">
        <f t="shared" si="56"/>
        <v>0</v>
      </c>
      <c r="P129" s="94">
        <f t="shared" si="57"/>
        <v>0</v>
      </c>
      <c r="Q129" s="94">
        <v>0</v>
      </c>
    </row>
    <row r="130" spans="1:17" hidden="1" outlineLevel="1" x14ac:dyDescent="0.3">
      <c r="A130" s="182">
        <v>46147</v>
      </c>
      <c r="B130" s="141">
        <f t="shared" si="31"/>
        <v>3</v>
      </c>
      <c r="C130" s="94">
        <v>241</v>
      </c>
      <c r="D130" s="94">
        <v>27</v>
      </c>
      <c r="E130" s="94">
        <f t="shared" si="52"/>
        <v>1</v>
      </c>
      <c r="F130" s="94" cm="1">
        <f t="array" ref="F130">IF(AND(
   SUMPRODUCT((A130&gt;=$W$42:$W$50)*(A130&lt;=$X$42:$X$50))=0,
   ISNUMBER(MATCH(A130,$W$26:$W$38,0))=FALSE,
   B130&lt;=6,
   B130&gt;=2,
   B130&lt;=6
),1,0)</f>
        <v>1</v>
      </c>
      <c r="G130" s="94" cm="1">
        <f t="array" ref="G130">IF(AND(
   SUMPRODUCT((A130&gt;=$W$42:$W$50)*(A130&lt;=$X$42:$X$50))&gt;0,
   B130&gt;=2,
   B130&lt;=6,
   NOT(ISNUMBER(MATCH(A130,$W$26:$W$38,0)))
),1,0)</f>
        <v>0</v>
      </c>
      <c r="H130" s="94">
        <f t="shared" si="32"/>
        <v>0</v>
      </c>
      <c r="I130" s="94">
        <f t="shared" si="53"/>
        <v>0</v>
      </c>
      <c r="J130" s="94">
        <f t="shared" si="33"/>
        <v>1</v>
      </c>
      <c r="K130" s="94">
        <f>1</f>
        <v>1</v>
      </c>
      <c r="L130" s="94">
        <v>1</v>
      </c>
      <c r="M130" s="94">
        <f t="shared" si="54"/>
        <v>0</v>
      </c>
      <c r="N130" s="94">
        <f t="shared" si="55"/>
        <v>0</v>
      </c>
      <c r="O130" s="94">
        <f t="shared" si="56"/>
        <v>0</v>
      </c>
      <c r="P130" s="94">
        <f t="shared" si="57"/>
        <v>0</v>
      </c>
      <c r="Q130" s="94">
        <v>0</v>
      </c>
    </row>
    <row r="131" spans="1:17" hidden="1" outlineLevel="1" x14ac:dyDescent="0.3">
      <c r="A131" s="182">
        <v>46148</v>
      </c>
      <c r="B131" s="141">
        <f t="shared" ref="B131:B194" si="58">WEEKDAY(A131)</f>
        <v>4</v>
      </c>
      <c r="C131" s="94">
        <v>240</v>
      </c>
      <c r="D131" s="94">
        <v>26</v>
      </c>
      <c r="E131" s="94">
        <f t="shared" si="52"/>
        <v>1</v>
      </c>
      <c r="F131" s="94" cm="1">
        <f t="array" ref="F131">IF(AND(
   SUMPRODUCT((A131&gt;=$W$42:$W$50)*(A131&lt;=$X$42:$X$50))=0,
   ISNUMBER(MATCH(A131,$W$26:$W$38,0))=FALSE,
   B131&lt;=6,
   B131&gt;=2,
   B131&lt;=6
),1,0)</f>
        <v>1</v>
      </c>
      <c r="G131" s="94" cm="1">
        <f t="array" ref="G131">IF(AND(
   SUMPRODUCT((A131&gt;=$W$42:$W$50)*(A131&lt;=$X$42:$X$50))&gt;0,
   B131&gt;=2,
   B131&lt;=6,
   NOT(ISNUMBER(MATCH(A131,$W$26:$W$38,0)))
),1,0)</f>
        <v>0</v>
      </c>
      <c r="H131" s="94">
        <f t="shared" ref="H131:H194" si="59">IF(AND(B131=7,NOT(ISNUMBER(MATCH(A131,$W$26:$W$38,0)))),1,0)</f>
        <v>0</v>
      </c>
      <c r="I131" s="94">
        <f t="shared" si="53"/>
        <v>0</v>
      </c>
      <c r="J131" s="94">
        <f t="shared" si="33"/>
        <v>1</v>
      </c>
      <c r="K131" s="94">
        <f>1</f>
        <v>1</v>
      </c>
      <c r="L131" s="94">
        <v>1</v>
      </c>
      <c r="M131" s="94">
        <f t="shared" si="54"/>
        <v>0</v>
      </c>
      <c r="N131" s="94">
        <f t="shared" si="55"/>
        <v>0</v>
      </c>
      <c r="O131" s="94">
        <f t="shared" si="56"/>
        <v>0</v>
      </c>
      <c r="P131" s="94">
        <f t="shared" si="57"/>
        <v>0</v>
      </c>
      <c r="Q131" s="94">
        <v>0</v>
      </c>
    </row>
    <row r="132" spans="1:17" hidden="1" outlineLevel="1" x14ac:dyDescent="0.3">
      <c r="A132" s="182">
        <v>46149</v>
      </c>
      <c r="B132" s="141">
        <f t="shared" si="58"/>
        <v>5</v>
      </c>
      <c r="C132" s="94">
        <v>239</v>
      </c>
      <c r="D132" s="94">
        <v>25</v>
      </c>
      <c r="E132" s="94">
        <f t="shared" si="52"/>
        <v>1</v>
      </c>
      <c r="F132" s="94" cm="1">
        <f t="array" ref="F132">IF(AND(
   SUMPRODUCT((A132&gt;=$W$42:$W$50)*(A132&lt;=$X$42:$X$50))=0,
   ISNUMBER(MATCH(A132,$W$26:$W$38,0))=FALSE,
   B132&lt;=6,
   B132&gt;=2,
   B132&lt;=6
),1,0)</f>
        <v>1</v>
      </c>
      <c r="G132" s="94" cm="1">
        <f t="array" ref="G132">IF(AND(
   SUMPRODUCT((A132&gt;=$W$42:$W$50)*(A132&lt;=$X$42:$X$50))&gt;0,
   B132&gt;=2,
   B132&lt;=6,
   NOT(ISNUMBER(MATCH(A132,$W$26:$W$38,0)))
),1,0)</f>
        <v>0</v>
      </c>
      <c r="H132" s="94">
        <f t="shared" si="59"/>
        <v>0</v>
      </c>
      <c r="I132" s="94">
        <f t="shared" si="53"/>
        <v>0</v>
      </c>
      <c r="J132" s="94">
        <f t="shared" si="33"/>
        <v>1</v>
      </c>
      <c r="K132" s="94">
        <f>1</f>
        <v>1</v>
      </c>
      <c r="L132" s="94">
        <v>1</v>
      </c>
      <c r="M132" s="94">
        <f t="shared" si="54"/>
        <v>0</v>
      </c>
      <c r="N132" s="94">
        <f t="shared" si="55"/>
        <v>1</v>
      </c>
      <c r="O132" s="94">
        <f t="shared" si="56"/>
        <v>0</v>
      </c>
      <c r="P132" s="94">
        <f t="shared" si="57"/>
        <v>1</v>
      </c>
      <c r="Q132" s="94">
        <v>0</v>
      </c>
    </row>
    <row r="133" spans="1:17" hidden="1" outlineLevel="1" x14ac:dyDescent="0.3">
      <c r="A133" s="182">
        <v>46150</v>
      </c>
      <c r="B133" s="141">
        <f t="shared" si="58"/>
        <v>6</v>
      </c>
      <c r="C133" s="94">
        <v>238</v>
      </c>
      <c r="D133" s="94">
        <v>24</v>
      </c>
      <c r="E133" s="94">
        <f t="shared" si="52"/>
        <v>1</v>
      </c>
      <c r="F133" s="94" cm="1">
        <f t="array" ref="F133">IF(AND(
   SUMPRODUCT((A133&gt;=$W$42:$W$50)*(A133&lt;=$X$42:$X$50))=0,
   ISNUMBER(MATCH(A133,$W$26:$W$38,0))=FALSE,
   B133&lt;=6,
   B133&gt;=2,
   B133&lt;=6
),1,0)</f>
        <v>1</v>
      </c>
      <c r="G133" s="94" cm="1">
        <f t="array" ref="G133">IF(AND(
   SUMPRODUCT((A133&gt;=$W$42:$W$50)*(A133&lt;=$X$42:$X$50))&gt;0,
   B133&gt;=2,
   B133&lt;=6,
   NOT(ISNUMBER(MATCH(A133,$W$26:$W$38,0)))
),1,0)</f>
        <v>0</v>
      </c>
      <c r="H133" s="94">
        <f t="shared" si="59"/>
        <v>0</v>
      </c>
      <c r="I133" s="94">
        <f t="shared" si="53"/>
        <v>0</v>
      </c>
      <c r="J133" s="94">
        <f t="shared" si="33"/>
        <v>1</v>
      </c>
      <c r="K133" s="94">
        <f>1</f>
        <v>1</v>
      </c>
      <c r="L133" s="94">
        <v>1</v>
      </c>
      <c r="M133" s="94">
        <f t="shared" si="54"/>
        <v>0</v>
      </c>
      <c r="N133" s="94">
        <f t="shared" si="55"/>
        <v>0</v>
      </c>
      <c r="O133" s="94">
        <f t="shared" si="56"/>
        <v>0</v>
      </c>
      <c r="P133" s="94">
        <f t="shared" si="57"/>
        <v>0</v>
      </c>
      <c r="Q133" s="94">
        <v>0</v>
      </c>
    </row>
    <row r="134" spans="1:17" hidden="1" outlineLevel="1" x14ac:dyDescent="0.3">
      <c r="A134" s="182">
        <v>46151</v>
      </c>
      <c r="B134" s="141">
        <f t="shared" si="58"/>
        <v>7</v>
      </c>
      <c r="C134" s="94">
        <v>237</v>
      </c>
      <c r="D134" s="94">
        <v>23</v>
      </c>
      <c r="E134" s="94">
        <f t="shared" si="52"/>
        <v>0</v>
      </c>
      <c r="F134" s="94" cm="1">
        <f t="array" ref="F134">IF(AND(
   SUMPRODUCT((A134&gt;=$W$42:$W$50)*(A134&lt;=$X$42:$X$50))=0,
   ISNUMBER(MATCH(A134,$W$26:$W$38,0))=FALSE,
   B134&lt;=6,
   B134&gt;=2,
   B134&lt;=6
),1,0)</f>
        <v>0</v>
      </c>
      <c r="G134" s="94" cm="1">
        <f t="array" ref="G134">IF(AND(
   SUMPRODUCT((A134&gt;=$W$42:$W$50)*(A134&lt;=$X$42:$X$50))&gt;0,
   B134&gt;=2,
   B134&lt;=6,
   NOT(ISNUMBER(MATCH(A134,$W$26:$W$38,0)))
),1,0)</f>
        <v>0</v>
      </c>
      <c r="H134" s="94">
        <f t="shared" si="59"/>
        <v>1</v>
      </c>
      <c r="I134" s="94">
        <f t="shared" si="53"/>
        <v>0</v>
      </c>
      <c r="J134" s="94">
        <f t="shared" si="33"/>
        <v>1</v>
      </c>
      <c r="K134" s="94">
        <f>1</f>
        <v>1</v>
      </c>
      <c r="L134" s="94">
        <v>1</v>
      </c>
      <c r="M134" s="94">
        <f t="shared" si="54"/>
        <v>1</v>
      </c>
      <c r="N134" s="94">
        <f t="shared" si="55"/>
        <v>0</v>
      </c>
      <c r="O134" s="94">
        <f t="shared" si="56"/>
        <v>1</v>
      </c>
      <c r="P134" s="94">
        <f t="shared" si="57"/>
        <v>1</v>
      </c>
      <c r="Q134" s="94">
        <v>0</v>
      </c>
    </row>
    <row r="135" spans="1:17" hidden="1" outlineLevel="1" x14ac:dyDescent="0.3">
      <c r="A135" s="182">
        <v>46152</v>
      </c>
      <c r="B135" s="141">
        <f t="shared" si="58"/>
        <v>1</v>
      </c>
      <c r="C135" s="94">
        <v>236</v>
      </c>
      <c r="D135" s="94">
        <v>22</v>
      </c>
      <c r="E135" s="94">
        <f t="shared" si="52"/>
        <v>0</v>
      </c>
      <c r="F135" s="94" cm="1">
        <f t="array" ref="F135">IF(AND(
   SUMPRODUCT((A135&gt;=$W$42:$W$50)*(A135&lt;=$X$42:$X$50))=0,
   ISNUMBER(MATCH(A135,$W$26:$W$38,0))=FALSE,
   B135&lt;=6,
   B135&gt;=2,
   B135&lt;=6
),1,0)</f>
        <v>0</v>
      </c>
      <c r="G135" s="94" cm="1">
        <f t="array" ref="G135">IF(AND(
   SUMPRODUCT((A135&gt;=$W$42:$W$50)*(A135&lt;=$X$42:$X$50))&gt;0,
   B135&gt;=2,
   B135&lt;=6,
   NOT(ISNUMBER(MATCH(A135,$W$26:$W$38,0)))
),1,0)</f>
        <v>0</v>
      </c>
      <c r="H135" s="94">
        <f t="shared" si="59"/>
        <v>0</v>
      </c>
      <c r="I135" s="94">
        <f t="shared" si="53"/>
        <v>1</v>
      </c>
      <c r="J135" s="94">
        <f t="shared" si="33"/>
        <v>0</v>
      </c>
      <c r="K135" s="94">
        <f>1</f>
        <v>1</v>
      </c>
      <c r="L135" s="94">
        <v>1</v>
      </c>
      <c r="M135" s="94">
        <f t="shared" si="54"/>
        <v>1</v>
      </c>
      <c r="N135" s="94">
        <f t="shared" si="55"/>
        <v>0</v>
      </c>
      <c r="O135" s="94">
        <f t="shared" si="56"/>
        <v>0</v>
      </c>
      <c r="P135" s="94">
        <f t="shared" si="57"/>
        <v>0</v>
      </c>
      <c r="Q135" s="94">
        <v>0</v>
      </c>
    </row>
    <row r="136" spans="1:17" hidden="1" outlineLevel="1" x14ac:dyDescent="0.3">
      <c r="A136" s="182">
        <v>46153</v>
      </c>
      <c r="B136" s="141">
        <f t="shared" si="58"/>
        <v>2</v>
      </c>
      <c r="C136" s="94">
        <v>235</v>
      </c>
      <c r="D136" s="94">
        <v>21</v>
      </c>
      <c r="E136" s="94">
        <f t="shared" si="52"/>
        <v>1</v>
      </c>
      <c r="F136" s="94" cm="1">
        <f t="array" ref="F136">IF(AND(
   SUMPRODUCT((A136&gt;=$W$42:$W$50)*(A136&lt;=$X$42:$X$50))=0,
   ISNUMBER(MATCH(A136,$W$26:$W$38,0))=FALSE,
   B136&lt;=6,
   B136&gt;=2,
   B136&lt;=6
),1,0)</f>
        <v>1</v>
      </c>
      <c r="G136" s="94" cm="1">
        <f t="array" ref="G136">IF(AND(
   SUMPRODUCT((A136&gt;=$W$42:$W$50)*(A136&lt;=$X$42:$X$50))&gt;0,
   B136&gt;=2,
   B136&lt;=6,
   NOT(ISNUMBER(MATCH(A136,$W$26:$W$38,0)))
),1,0)</f>
        <v>0</v>
      </c>
      <c r="H136" s="94">
        <f t="shared" si="59"/>
        <v>0</v>
      </c>
      <c r="I136" s="94">
        <f t="shared" si="53"/>
        <v>0</v>
      </c>
      <c r="J136" s="94">
        <f t="shared" si="33"/>
        <v>1</v>
      </c>
      <c r="K136" s="94">
        <f>1</f>
        <v>1</v>
      </c>
      <c r="L136" s="94">
        <v>1</v>
      </c>
      <c r="M136" s="94">
        <f t="shared" si="54"/>
        <v>0</v>
      </c>
      <c r="N136" s="94">
        <f t="shared" si="55"/>
        <v>0</v>
      </c>
      <c r="O136" s="94">
        <f t="shared" si="56"/>
        <v>0</v>
      </c>
      <c r="P136" s="94">
        <f t="shared" si="57"/>
        <v>0</v>
      </c>
      <c r="Q136" s="94">
        <v>0</v>
      </c>
    </row>
    <row r="137" spans="1:17" hidden="1" outlineLevel="1" x14ac:dyDescent="0.3">
      <c r="A137" s="182">
        <v>46154</v>
      </c>
      <c r="B137" s="141">
        <f t="shared" si="58"/>
        <v>3</v>
      </c>
      <c r="C137" s="94">
        <v>234</v>
      </c>
      <c r="D137" s="94">
        <v>20</v>
      </c>
      <c r="E137" s="94">
        <f t="shared" si="52"/>
        <v>1</v>
      </c>
      <c r="F137" s="94" cm="1">
        <f t="array" ref="F137">IF(AND(
   SUMPRODUCT((A137&gt;=$W$42:$W$50)*(A137&lt;=$X$42:$X$50))=0,
   ISNUMBER(MATCH(A137,$W$26:$W$38,0))=FALSE,
   B137&lt;=6,
   B137&gt;=2,
   B137&lt;=6
),1,0)</f>
        <v>1</v>
      </c>
      <c r="G137" s="94" cm="1">
        <f t="array" ref="G137">IF(AND(
   SUMPRODUCT((A137&gt;=$W$42:$W$50)*(A137&lt;=$X$42:$X$50))&gt;0,
   B137&gt;=2,
   B137&lt;=6,
   NOT(ISNUMBER(MATCH(A137,$W$26:$W$38,0)))
),1,0)</f>
        <v>0</v>
      </c>
      <c r="H137" s="94">
        <f t="shared" si="59"/>
        <v>0</v>
      </c>
      <c r="I137" s="94">
        <f t="shared" si="53"/>
        <v>0</v>
      </c>
      <c r="J137" s="94">
        <f t="shared" si="33"/>
        <v>1</v>
      </c>
      <c r="K137" s="94">
        <f>1</f>
        <v>1</v>
      </c>
      <c r="L137" s="94">
        <v>1</v>
      </c>
      <c r="M137" s="94">
        <f t="shared" si="54"/>
        <v>0</v>
      </c>
      <c r="N137" s="94">
        <f t="shared" si="55"/>
        <v>0</v>
      </c>
      <c r="O137" s="94">
        <f t="shared" si="56"/>
        <v>0</v>
      </c>
      <c r="P137" s="94">
        <f t="shared" si="57"/>
        <v>0</v>
      </c>
      <c r="Q137" s="94">
        <v>0</v>
      </c>
    </row>
    <row r="138" spans="1:17" hidden="1" outlineLevel="1" x14ac:dyDescent="0.3">
      <c r="A138" s="182">
        <v>46155</v>
      </c>
      <c r="B138" s="141">
        <f t="shared" si="58"/>
        <v>4</v>
      </c>
      <c r="C138" s="94">
        <v>233</v>
      </c>
      <c r="D138" s="94">
        <v>19</v>
      </c>
      <c r="E138" s="94">
        <f t="shared" si="52"/>
        <v>1</v>
      </c>
      <c r="F138" s="94" cm="1">
        <f t="array" ref="F138">IF(AND(
   SUMPRODUCT((A138&gt;=$W$42:$W$50)*(A138&lt;=$X$42:$X$50))=0,
   ISNUMBER(MATCH(A138,$W$26:$W$38,0))=FALSE,
   B138&lt;=6,
   B138&gt;=2,
   B138&lt;=6
),1,0)</f>
        <v>1</v>
      </c>
      <c r="G138" s="94" cm="1">
        <f t="array" ref="G138">IF(AND(
   SUMPRODUCT((A138&gt;=$W$42:$W$50)*(A138&lt;=$X$42:$X$50))&gt;0,
   B138&gt;=2,
   B138&lt;=6,
   NOT(ISNUMBER(MATCH(A138,$W$26:$W$38,0)))
),1,0)</f>
        <v>0</v>
      </c>
      <c r="H138" s="94">
        <f t="shared" si="59"/>
        <v>0</v>
      </c>
      <c r="I138" s="94">
        <f t="shared" si="53"/>
        <v>0</v>
      </c>
      <c r="J138" s="94">
        <f t="shared" si="33"/>
        <v>1</v>
      </c>
      <c r="K138" s="94">
        <f>1</f>
        <v>1</v>
      </c>
      <c r="L138" s="94">
        <v>1</v>
      </c>
      <c r="M138" s="94">
        <f t="shared" si="54"/>
        <v>0</v>
      </c>
      <c r="N138" s="94">
        <f t="shared" si="55"/>
        <v>0</v>
      </c>
      <c r="O138" s="94">
        <f t="shared" si="56"/>
        <v>1</v>
      </c>
      <c r="P138" s="94">
        <f t="shared" si="57"/>
        <v>1</v>
      </c>
      <c r="Q138" s="94">
        <v>0</v>
      </c>
    </row>
    <row r="139" spans="1:17" hidden="1" outlineLevel="1" x14ac:dyDescent="0.3">
      <c r="A139" s="182">
        <v>46156</v>
      </c>
      <c r="B139" s="141">
        <f t="shared" si="58"/>
        <v>5</v>
      </c>
      <c r="C139" s="94">
        <v>232</v>
      </c>
      <c r="D139" s="94">
        <v>18</v>
      </c>
      <c r="E139" s="94">
        <f t="shared" si="52"/>
        <v>0</v>
      </c>
      <c r="F139" s="94" cm="1">
        <f t="array" ref="F139">IF(AND(
   SUMPRODUCT((A139&gt;=$W$42:$W$50)*(A139&lt;=$X$42:$X$50))=0,
   ISNUMBER(MATCH(A139,$W$26:$W$38,0))=FALSE,
   B139&lt;=6,
   B139&gt;=2,
   B139&lt;=6
),1,0)</f>
        <v>0</v>
      </c>
      <c r="G139" s="94" cm="1">
        <f t="array" ref="G139">IF(AND(
   SUMPRODUCT((A139&gt;=$W$42:$W$50)*(A139&lt;=$X$42:$X$50))&gt;0,
   B139&gt;=2,
   B139&lt;=6,
   NOT(ISNUMBER(MATCH(A139,$W$26:$W$38,0)))
),1,0)</f>
        <v>0</v>
      </c>
      <c r="H139" s="94">
        <f t="shared" si="59"/>
        <v>0</v>
      </c>
      <c r="I139" s="94">
        <f t="shared" si="53"/>
        <v>1</v>
      </c>
      <c r="J139" s="94">
        <f t="shared" si="33"/>
        <v>0</v>
      </c>
      <c r="K139" s="94">
        <f>1</f>
        <v>1</v>
      </c>
      <c r="L139" s="94">
        <v>1</v>
      </c>
      <c r="M139" s="94">
        <f t="shared" si="54"/>
        <v>1</v>
      </c>
      <c r="N139" s="94">
        <f t="shared" si="55"/>
        <v>1</v>
      </c>
      <c r="O139" s="94">
        <f t="shared" si="56"/>
        <v>0</v>
      </c>
      <c r="P139" s="94">
        <f t="shared" si="57"/>
        <v>1</v>
      </c>
      <c r="Q139" s="94">
        <v>0</v>
      </c>
    </row>
    <row r="140" spans="1:17" hidden="1" outlineLevel="1" x14ac:dyDescent="0.3">
      <c r="A140" s="182">
        <v>46157</v>
      </c>
      <c r="B140" s="141">
        <f t="shared" si="58"/>
        <v>6</v>
      </c>
      <c r="C140" s="94">
        <v>231</v>
      </c>
      <c r="D140" s="94">
        <v>17</v>
      </c>
      <c r="E140" s="94">
        <f t="shared" si="52"/>
        <v>1</v>
      </c>
      <c r="F140" s="94" cm="1">
        <f t="array" ref="F140">IF(AND(
   SUMPRODUCT((A140&gt;=$W$42:$W$50)*(A140&lt;=$X$42:$X$50))=0,
   ISNUMBER(MATCH(A140,$W$26:$W$38,0))=FALSE,
   B140&lt;=6,
   B140&gt;=2,
   B140&lt;=6
),1,0)</f>
        <v>0</v>
      </c>
      <c r="G140" s="94" cm="1">
        <f t="array" ref="G140">IF(AND(
   SUMPRODUCT((A140&gt;=$W$42:$W$50)*(A140&lt;=$X$42:$X$50))&gt;0,
   B140&gt;=2,
   B140&lt;=6,
   NOT(ISNUMBER(MATCH(A140,$W$26:$W$38,0)))
),1,0)</f>
        <v>1</v>
      </c>
      <c r="H140" s="94">
        <f t="shared" si="59"/>
        <v>0</v>
      </c>
      <c r="I140" s="94">
        <f t="shared" si="53"/>
        <v>0</v>
      </c>
      <c r="J140" s="94">
        <f t="shared" ref="J140:J203" si="60">IF(AND(AND(B140&gt;=2,B140&lt;=7),NOT(ISNUMBER(MATCH(A140,$W$26:$W$38,0)))),1,0)</f>
        <v>1</v>
      </c>
      <c r="K140" s="94">
        <f>1</f>
        <v>1</v>
      </c>
      <c r="L140" s="94">
        <v>1</v>
      </c>
      <c r="M140" s="94">
        <f t="shared" si="54"/>
        <v>0</v>
      </c>
      <c r="N140" s="94">
        <f t="shared" si="55"/>
        <v>0</v>
      </c>
      <c r="O140" s="94">
        <f t="shared" si="56"/>
        <v>0</v>
      </c>
      <c r="P140" s="94">
        <f t="shared" si="57"/>
        <v>0</v>
      </c>
      <c r="Q140" s="94">
        <v>0</v>
      </c>
    </row>
    <row r="141" spans="1:17" hidden="1" outlineLevel="1" x14ac:dyDescent="0.3">
      <c r="A141" s="182">
        <v>46158</v>
      </c>
      <c r="B141" s="141">
        <f t="shared" si="58"/>
        <v>7</v>
      </c>
      <c r="C141" s="94">
        <v>230</v>
      </c>
      <c r="D141" s="94">
        <v>16</v>
      </c>
      <c r="E141" s="94">
        <f t="shared" si="52"/>
        <v>0</v>
      </c>
      <c r="F141" s="94" cm="1">
        <f t="array" ref="F141">IF(AND(
   SUMPRODUCT((A141&gt;=$W$42:$W$50)*(A141&lt;=$X$42:$X$50))=0,
   ISNUMBER(MATCH(A141,$W$26:$W$38,0))=FALSE,
   B141&lt;=6,
   B141&gt;=2,
   B141&lt;=6
),1,0)</f>
        <v>0</v>
      </c>
      <c r="G141" s="94" cm="1">
        <f t="array" ref="G141">IF(AND(
   SUMPRODUCT((A141&gt;=$W$42:$W$50)*(A141&lt;=$X$42:$X$50))&gt;0,
   B141&gt;=2,
   B141&lt;=6,
   NOT(ISNUMBER(MATCH(A141,$W$26:$W$38,0)))
),1,0)</f>
        <v>0</v>
      </c>
      <c r="H141" s="94">
        <f t="shared" si="59"/>
        <v>1</v>
      </c>
      <c r="I141" s="94">
        <f t="shared" si="53"/>
        <v>0</v>
      </c>
      <c r="J141" s="94">
        <f t="shared" si="60"/>
        <v>1</v>
      </c>
      <c r="K141" s="94">
        <f>1</f>
        <v>1</v>
      </c>
      <c r="L141" s="94">
        <v>1</v>
      </c>
      <c r="M141" s="94">
        <f t="shared" si="54"/>
        <v>1</v>
      </c>
      <c r="N141" s="94">
        <f t="shared" si="55"/>
        <v>0</v>
      </c>
      <c r="O141" s="94">
        <f t="shared" si="56"/>
        <v>1</v>
      </c>
      <c r="P141" s="94">
        <f t="shared" si="57"/>
        <v>1</v>
      </c>
      <c r="Q141" s="94">
        <v>0</v>
      </c>
    </row>
    <row r="142" spans="1:17" hidden="1" outlineLevel="1" x14ac:dyDescent="0.3">
      <c r="A142" s="182">
        <v>46159</v>
      </c>
      <c r="B142" s="141">
        <f t="shared" si="58"/>
        <v>1</v>
      </c>
      <c r="C142" s="94">
        <v>229</v>
      </c>
      <c r="D142" s="94">
        <v>15</v>
      </c>
      <c r="E142" s="94">
        <f t="shared" si="52"/>
        <v>0</v>
      </c>
      <c r="F142" s="94" cm="1">
        <f t="array" ref="F142">IF(AND(
   SUMPRODUCT((A142&gt;=$W$42:$W$50)*(A142&lt;=$X$42:$X$50))=0,
   ISNUMBER(MATCH(A142,$W$26:$W$38,0))=FALSE,
   B142&lt;=6,
   B142&gt;=2,
   B142&lt;=6
),1,0)</f>
        <v>0</v>
      </c>
      <c r="G142" s="94" cm="1">
        <f t="array" ref="G142">IF(AND(
   SUMPRODUCT((A142&gt;=$W$42:$W$50)*(A142&lt;=$X$42:$X$50))&gt;0,
   B142&gt;=2,
   B142&lt;=6,
   NOT(ISNUMBER(MATCH(A142,$W$26:$W$38,0)))
),1,0)</f>
        <v>0</v>
      </c>
      <c r="H142" s="94">
        <f t="shared" si="59"/>
        <v>0</v>
      </c>
      <c r="I142" s="94">
        <f t="shared" si="53"/>
        <v>1</v>
      </c>
      <c r="J142" s="94">
        <f t="shared" si="60"/>
        <v>0</v>
      </c>
      <c r="K142" s="94">
        <f>1</f>
        <v>1</v>
      </c>
      <c r="L142" s="94">
        <v>1</v>
      </c>
      <c r="M142" s="94">
        <f t="shared" si="54"/>
        <v>1</v>
      </c>
      <c r="N142" s="94">
        <f t="shared" si="55"/>
        <v>0</v>
      </c>
      <c r="O142" s="94">
        <f t="shared" si="56"/>
        <v>0</v>
      </c>
      <c r="P142" s="94">
        <f t="shared" si="57"/>
        <v>0</v>
      </c>
      <c r="Q142" s="94">
        <v>0</v>
      </c>
    </row>
    <row r="143" spans="1:17" hidden="1" outlineLevel="1" x14ac:dyDescent="0.3">
      <c r="A143" s="182">
        <v>46160</v>
      </c>
      <c r="B143" s="141">
        <f t="shared" si="58"/>
        <v>2</v>
      </c>
      <c r="C143" s="94">
        <v>228</v>
      </c>
      <c r="D143" s="94">
        <v>14</v>
      </c>
      <c r="E143" s="94">
        <f t="shared" si="52"/>
        <v>1</v>
      </c>
      <c r="F143" s="94" cm="1">
        <f t="array" ref="F143">IF(AND(
   SUMPRODUCT((A143&gt;=$W$42:$W$50)*(A143&lt;=$X$42:$X$50))=0,
   ISNUMBER(MATCH(A143,$W$26:$W$38,0))=FALSE,
   B143&lt;=6,
   B143&gt;=2,
   B143&lt;=6
),1,0)</f>
        <v>1</v>
      </c>
      <c r="G143" s="94" cm="1">
        <f t="array" ref="G143">IF(AND(
   SUMPRODUCT((A143&gt;=$W$42:$W$50)*(A143&lt;=$X$42:$X$50))&gt;0,
   B143&gt;=2,
   B143&lt;=6,
   NOT(ISNUMBER(MATCH(A143,$W$26:$W$38,0)))
),1,0)</f>
        <v>0</v>
      </c>
      <c r="H143" s="94">
        <f t="shared" si="59"/>
        <v>0</v>
      </c>
      <c r="I143" s="94">
        <f t="shared" si="53"/>
        <v>0</v>
      </c>
      <c r="J143" s="94">
        <f t="shared" si="60"/>
        <v>1</v>
      </c>
      <c r="K143" s="94">
        <f>1</f>
        <v>1</v>
      </c>
      <c r="L143" s="94">
        <v>1</v>
      </c>
      <c r="M143" s="94">
        <f t="shared" si="54"/>
        <v>0</v>
      </c>
      <c r="N143" s="94">
        <f t="shared" si="55"/>
        <v>0</v>
      </c>
      <c r="O143" s="94">
        <f t="shared" si="56"/>
        <v>0</v>
      </c>
      <c r="P143" s="94">
        <f t="shared" si="57"/>
        <v>0</v>
      </c>
      <c r="Q143" s="94">
        <v>0</v>
      </c>
    </row>
    <row r="144" spans="1:17" hidden="1" outlineLevel="1" x14ac:dyDescent="0.3">
      <c r="A144" s="182">
        <v>46161</v>
      </c>
      <c r="B144" s="141">
        <f t="shared" si="58"/>
        <v>3</v>
      </c>
      <c r="C144" s="94">
        <v>227</v>
      </c>
      <c r="D144" s="94">
        <v>13</v>
      </c>
      <c r="E144" s="94">
        <f t="shared" si="52"/>
        <v>1</v>
      </c>
      <c r="F144" s="94" cm="1">
        <f t="array" ref="F144">IF(AND(
   SUMPRODUCT((A144&gt;=$W$42:$W$50)*(A144&lt;=$X$42:$X$50))=0,
   ISNUMBER(MATCH(A144,$W$26:$W$38,0))=FALSE,
   B144&lt;=6,
   B144&gt;=2,
   B144&lt;=6
),1,0)</f>
        <v>1</v>
      </c>
      <c r="G144" s="94" cm="1">
        <f t="array" ref="G144">IF(AND(
   SUMPRODUCT((A144&gt;=$W$42:$W$50)*(A144&lt;=$X$42:$X$50))&gt;0,
   B144&gt;=2,
   B144&lt;=6,
   NOT(ISNUMBER(MATCH(A144,$W$26:$W$38,0)))
),1,0)</f>
        <v>0</v>
      </c>
      <c r="H144" s="94">
        <f t="shared" si="59"/>
        <v>0</v>
      </c>
      <c r="I144" s="94">
        <f t="shared" si="53"/>
        <v>0</v>
      </c>
      <c r="J144" s="94">
        <f t="shared" si="60"/>
        <v>1</v>
      </c>
      <c r="K144" s="94">
        <f>1</f>
        <v>1</v>
      </c>
      <c r="L144" s="94">
        <v>1</v>
      </c>
      <c r="M144" s="94">
        <f t="shared" si="54"/>
        <v>0</v>
      </c>
      <c r="N144" s="94">
        <f t="shared" si="55"/>
        <v>0</v>
      </c>
      <c r="O144" s="94">
        <f t="shared" si="56"/>
        <v>0</v>
      </c>
      <c r="P144" s="94">
        <f t="shared" si="57"/>
        <v>0</v>
      </c>
      <c r="Q144" s="94">
        <v>0</v>
      </c>
    </row>
    <row r="145" spans="1:17" hidden="1" outlineLevel="1" x14ac:dyDescent="0.3">
      <c r="A145" s="182">
        <v>46162</v>
      </c>
      <c r="B145" s="141">
        <f t="shared" si="58"/>
        <v>4</v>
      </c>
      <c r="C145" s="94">
        <v>226</v>
      </c>
      <c r="D145" s="94">
        <v>12</v>
      </c>
      <c r="E145" s="94">
        <f t="shared" si="52"/>
        <v>1</v>
      </c>
      <c r="F145" s="94" cm="1">
        <f t="array" ref="F145">IF(AND(
   SUMPRODUCT((A145&gt;=$W$42:$W$50)*(A145&lt;=$X$42:$X$50))=0,
   ISNUMBER(MATCH(A145,$W$26:$W$38,0))=FALSE,
   B145&lt;=6,
   B145&gt;=2,
   B145&lt;=6
),1,0)</f>
        <v>1</v>
      </c>
      <c r="G145" s="94" cm="1">
        <f t="array" ref="G145">IF(AND(
   SUMPRODUCT((A145&gt;=$W$42:$W$50)*(A145&lt;=$X$42:$X$50))&gt;0,
   B145&gt;=2,
   B145&lt;=6,
   NOT(ISNUMBER(MATCH(A145,$W$26:$W$38,0)))
),1,0)</f>
        <v>0</v>
      </c>
      <c r="H145" s="94">
        <f t="shared" si="59"/>
        <v>0</v>
      </c>
      <c r="I145" s="94">
        <f t="shared" si="53"/>
        <v>0</v>
      </c>
      <c r="J145" s="94">
        <f t="shared" si="60"/>
        <v>1</v>
      </c>
      <c r="K145" s="94">
        <f>1</f>
        <v>1</v>
      </c>
      <c r="L145" s="94">
        <v>1</v>
      </c>
      <c r="M145" s="94">
        <f t="shared" si="54"/>
        <v>0</v>
      </c>
      <c r="N145" s="94">
        <f t="shared" si="55"/>
        <v>0</v>
      </c>
      <c r="O145" s="94">
        <f t="shared" si="56"/>
        <v>0</v>
      </c>
      <c r="P145" s="94">
        <f t="shared" si="57"/>
        <v>0</v>
      </c>
      <c r="Q145" s="94">
        <v>0</v>
      </c>
    </row>
    <row r="146" spans="1:17" hidden="1" outlineLevel="1" x14ac:dyDescent="0.3">
      <c r="A146" s="182">
        <v>46163</v>
      </c>
      <c r="B146" s="141">
        <f t="shared" si="58"/>
        <v>5</v>
      </c>
      <c r="C146" s="94">
        <v>225</v>
      </c>
      <c r="D146" s="94">
        <v>11</v>
      </c>
      <c r="E146" s="94">
        <f t="shared" si="52"/>
        <v>1</v>
      </c>
      <c r="F146" s="94" cm="1">
        <f t="array" ref="F146">IF(AND(
   SUMPRODUCT((A146&gt;=$W$42:$W$50)*(A146&lt;=$X$42:$X$50))=0,
   ISNUMBER(MATCH(A146,$W$26:$W$38,0))=FALSE,
   B146&lt;=6,
   B146&gt;=2,
   B146&lt;=6
),1,0)</f>
        <v>1</v>
      </c>
      <c r="G146" s="94" cm="1">
        <f t="array" ref="G146">IF(AND(
   SUMPRODUCT((A146&gt;=$W$42:$W$50)*(A146&lt;=$X$42:$X$50))&gt;0,
   B146&gt;=2,
   B146&lt;=6,
   NOT(ISNUMBER(MATCH(A146,$W$26:$W$38,0)))
),1,0)</f>
        <v>0</v>
      </c>
      <c r="H146" s="94">
        <f t="shared" si="59"/>
        <v>0</v>
      </c>
      <c r="I146" s="94">
        <f t="shared" si="53"/>
        <v>0</v>
      </c>
      <c r="J146" s="94">
        <f t="shared" si="60"/>
        <v>1</v>
      </c>
      <c r="K146" s="94">
        <f>1</f>
        <v>1</v>
      </c>
      <c r="L146" s="94">
        <v>1</v>
      </c>
      <c r="M146" s="94">
        <f t="shared" si="54"/>
        <v>0</v>
      </c>
      <c r="N146" s="94">
        <f t="shared" si="55"/>
        <v>1</v>
      </c>
      <c r="O146" s="94">
        <f t="shared" si="56"/>
        <v>0</v>
      </c>
      <c r="P146" s="94">
        <f t="shared" si="57"/>
        <v>1</v>
      </c>
      <c r="Q146" s="94">
        <v>0</v>
      </c>
    </row>
    <row r="147" spans="1:17" hidden="1" outlineLevel="1" x14ac:dyDescent="0.3">
      <c r="A147" s="182">
        <v>46164</v>
      </c>
      <c r="B147" s="141">
        <f t="shared" si="58"/>
        <v>6</v>
      </c>
      <c r="C147" s="94">
        <v>224</v>
      </c>
      <c r="D147" s="94">
        <v>10</v>
      </c>
      <c r="E147" s="94">
        <f t="shared" si="52"/>
        <v>1</v>
      </c>
      <c r="F147" s="94" cm="1">
        <f t="array" ref="F147">IF(AND(
   SUMPRODUCT((A147&gt;=$W$42:$W$50)*(A147&lt;=$X$42:$X$50))=0,
   ISNUMBER(MATCH(A147,$W$26:$W$38,0))=FALSE,
   B147&lt;=6,
   B147&gt;=2,
   B147&lt;=6
),1,0)</f>
        <v>0</v>
      </c>
      <c r="G147" s="94" cm="1">
        <f t="array" ref="G147">IF(AND(
   SUMPRODUCT((A147&gt;=$W$42:$W$50)*(A147&lt;=$X$42:$X$50))&gt;0,
   B147&gt;=2,
   B147&lt;=6,
   NOT(ISNUMBER(MATCH(A147,$W$26:$W$38,0)))
),1,0)</f>
        <v>1</v>
      </c>
      <c r="H147" s="94">
        <f t="shared" si="59"/>
        <v>0</v>
      </c>
      <c r="I147" s="94">
        <f t="shared" si="53"/>
        <v>0</v>
      </c>
      <c r="J147" s="94">
        <f t="shared" si="60"/>
        <v>1</v>
      </c>
      <c r="K147" s="94">
        <f>1</f>
        <v>1</v>
      </c>
      <c r="L147" s="94">
        <v>1</v>
      </c>
      <c r="M147" s="94">
        <f t="shared" si="54"/>
        <v>0</v>
      </c>
      <c r="N147" s="94">
        <f t="shared" si="55"/>
        <v>0</v>
      </c>
      <c r="O147" s="94">
        <f t="shared" si="56"/>
        <v>0</v>
      </c>
      <c r="P147" s="94">
        <f t="shared" si="57"/>
        <v>0</v>
      </c>
      <c r="Q147" s="94">
        <v>0</v>
      </c>
    </row>
    <row r="148" spans="1:17" hidden="1" outlineLevel="1" x14ac:dyDescent="0.3">
      <c r="A148" s="182">
        <v>46165</v>
      </c>
      <c r="B148" s="141">
        <f t="shared" si="58"/>
        <v>7</v>
      </c>
      <c r="C148" s="94">
        <v>223</v>
      </c>
      <c r="D148" s="94">
        <v>9</v>
      </c>
      <c r="E148" s="94">
        <f t="shared" si="52"/>
        <v>0</v>
      </c>
      <c r="F148" s="94" cm="1">
        <f t="array" ref="F148">IF(AND(
   SUMPRODUCT((A148&gt;=$W$42:$W$50)*(A148&lt;=$X$42:$X$50))=0,
   ISNUMBER(MATCH(A148,$W$26:$W$38,0))=FALSE,
   B148&lt;=6,
   B148&gt;=2,
   B148&lt;=6
),1,0)</f>
        <v>0</v>
      </c>
      <c r="G148" s="94" cm="1">
        <f t="array" ref="G148">IF(AND(
   SUMPRODUCT((A148&gt;=$W$42:$W$50)*(A148&lt;=$X$42:$X$50))&gt;0,
   B148&gt;=2,
   B148&lt;=6,
   NOT(ISNUMBER(MATCH(A148,$W$26:$W$38,0)))
),1,0)</f>
        <v>0</v>
      </c>
      <c r="H148" s="94">
        <f t="shared" si="59"/>
        <v>1</v>
      </c>
      <c r="I148" s="94">
        <f t="shared" si="53"/>
        <v>0</v>
      </c>
      <c r="J148" s="94">
        <f t="shared" si="60"/>
        <v>1</v>
      </c>
      <c r="K148" s="94">
        <f>1</f>
        <v>1</v>
      </c>
      <c r="L148" s="94">
        <v>1</v>
      </c>
      <c r="M148" s="94">
        <f t="shared" si="54"/>
        <v>1</v>
      </c>
      <c r="N148" s="94">
        <f t="shared" si="55"/>
        <v>0</v>
      </c>
      <c r="O148" s="94">
        <f t="shared" si="56"/>
        <v>1</v>
      </c>
      <c r="P148" s="94">
        <f t="shared" si="57"/>
        <v>1</v>
      </c>
      <c r="Q148" s="94">
        <v>0</v>
      </c>
    </row>
    <row r="149" spans="1:17" hidden="1" outlineLevel="1" x14ac:dyDescent="0.3">
      <c r="A149" s="182">
        <v>46166</v>
      </c>
      <c r="B149" s="141">
        <f t="shared" si="58"/>
        <v>1</v>
      </c>
      <c r="C149" s="94">
        <v>222</v>
      </c>
      <c r="D149" s="94">
        <v>8</v>
      </c>
      <c r="E149" s="94">
        <f t="shared" si="52"/>
        <v>0</v>
      </c>
      <c r="F149" s="94" cm="1">
        <f t="array" ref="F149">IF(AND(
   SUMPRODUCT((A149&gt;=$W$42:$W$50)*(A149&lt;=$X$42:$X$50))=0,
   ISNUMBER(MATCH(A149,$W$26:$W$38,0))=FALSE,
   B149&lt;=6,
   B149&gt;=2,
   B149&lt;=6
),1,0)</f>
        <v>0</v>
      </c>
      <c r="G149" s="94" cm="1">
        <f t="array" ref="G149">IF(AND(
   SUMPRODUCT((A149&gt;=$W$42:$W$50)*(A149&lt;=$X$42:$X$50))&gt;0,
   B149&gt;=2,
   B149&lt;=6,
   NOT(ISNUMBER(MATCH(A149,$W$26:$W$38,0)))
),1,0)</f>
        <v>0</v>
      </c>
      <c r="H149" s="94">
        <f t="shared" si="59"/>
        <v>0</v>
      </c>
      <c r="I149" s="94">
        <f t="shared" si="53"/>
        <v>1</v>
      </c>
      <c r="J149" s="94">
        <f t="shared" si="60"/>
        <v>0</v>
      </c>
      <c r="K149" s="94">
        <f>1</f>
        <v>1</v>
      </c>
      <c r="L149" s="94">
        <v>1</v>
      </c>
      <c r="M149" s="94">
        <f t="shared" si="54"/>
        <v>1</v>
      </c>
      <c r="N149" s="94">
        <f t="shared" si="55"/>
        <v>0</v>
      </c>
      <c r="O149" s="94">
        <f t="shared" si="56"/>
        <v>1</v>
      </c>
      <c r="P149" s="94">
        <f t="shared" si="57"/>
        <v>1</v>
      </c>
      <c r="Q149" s="94">
        <v>0</v>
      </c>
    </row>
    <row r="150" spans="1:17" hidden="1" outlineLevel="1" x14ac:dyDescent="0.3">
      <c r="A150" s="182">
        <v>46167</v>
      </c>
      <c r="B150" s="141">
        <f t="shared" si="58"/>
        <v>2</v>
      </c>
      <c r="C150" s="94">
        <v>221</v>
      </c>
      <c r="D150" s="94">
        <v>7</v>
      </c>
      <c r="E150" s="94">
        <f t="shared" si="52"/>
        <v>0</v>
      </c>
      <c r="F150" s="94" cm="1">
        <f t="array" ref="F150">IF(AND(
   SUMPRODUCT((A150&gt;=$W$42:$W$50)*(A150&lt;=$X$42:$X$50))=0,
   ISNUMBER(MATCH(A150,$W$26:$W$38,0))=FALSE,
   B150&lt;=6,
   B150&gt;=2,
   B150&lt;=6
),1,0)</f>
        <v>0</v>
      </c>
      <c r="G150" s="94" cm="1">
        <f t="array" ref="G150">IF(AND(
   SUMPRODUCT((A150&gt;=$W$42:$W$50)*(A150&lt;=$X$42:$X$50))&gt;0,
   B150&gt;=2,
   B150&lt;=6,
   NOT(ISNUMBER(MATCH(A150,$W$26:$W$38,0)))
),1,0)</f>
        <v>0</v>
      </c>
      <c r="H150" s="94">
        <f t="shared" si="59"/>
        <v>0</v>
      </c>
      <c r="I150" s="94">
        <f t="shared" si="53"/>
        <v>1</v>
      </c>
      <c r="J150" s="94">
        <f t="shared" si="60"/>
        <v>0</v>
      </c>
      <c r="K150" s="94">
        <f>1</f>
        <v>1</v>
      </c>
      <c r="L150" s="94">
        <v>1</v>
      </c>
      <c r="M150" s="94">
        <f t="shared" si="54"/>
        <v>1</v>
      </c>
      <c r="N150" s="94">
        <f t="shared" si="55"/>
        <v>0</v>
      </c>
      <c r="O150" s="94">
        <f t="shared" si="56"/>
        <v>0</v>
      </c>
      <c r="P150" s="94">
        <f t="shared" si="57"/>
        <v>0</v>
      </c>
      <c r="Q150" s="94">
        <v>0</v>
      </c>
    </row>
    <row r="151" spans="1:17" hidden="1" outlineLevel="1" x14ac:dyDescent="0.3">
      <c r="A151" s="182">
        <v>46168</v>
      </c>
      <c r="B151" s="141">
        <f t="shared" si="58"/>
        <v>3</v>
      </c>
      <c r="C151" s="94">
        <v>220</v>
      </c>
      <c r="D151" s="94">
        <v>6</v>
      </c>
      <c r="E151" s="94">
        <f t="shared" si="52"/>
        <v>1</v>
      </c>
      <c r="F151" s="94" cm="1">
        <f t="array" ref="F151">IF(AND(
   SUMPRODUCT((A151&gt;=$W$42:$W$50)*(A151&lt;=$X$42:$X$50))=0,
   ISNUMBER(MATCH(A151,$W$26:$W$38,0))=FALSE,
   B151&lt;=6,
   B151&gt;=2,
   B151&lt;=6
),1,0)</f>
        <v>0</v>
      </c>
      <c r="G151" s="94" cm="1">
        <f t="array" ref="G151">IF(AND(
   SUMPRODUCT((A151&gt;=$W$42:$W$50)*(A151&lt;=$X$42:$X$50))&gt;0,
   B151&gt;=2,
   B151&lt;=6,
   NOT(ISNUMBER(MATCH(A151,$W$26:$W$38,0)))
),1,0)</f>
        <v>1</v>
      </c>
      <c r="H151" s="94">
        <f t="shared" si="59"/>
        <v>0</v>
      </c>
      <c r="I151" s="94">
        <f t="shared" si="53"/>
        <v>0</v>
      </c>
      <c r="J151" s="94">
        <f t="shared" si="60"/>
        <v>1</v>
      </c>
      <c r="K151" s="94">
        <f>1</f>
        <v>1</v>
      </c>
      <c r="L151" s="94">
        <v>1</v>
      </c>
      <c r="M151" s="94">
        <f t="shared" si="54"/>
        <v>0</v>
      </c>
      <c r="N151" s="94">
        <f t="shared" si="55"/>
        <v>0</v>
      </c>
      <c r="O151" s="94">
        <f t="shared" si="56"/>
        <v>0</v>
      </c>
      <c r="P151" s="94">
        <f t="shared" si="57"/>
        <v>0</v>
      </c>
      <c r="Q151" s="94">
        <v>0</v>
      </c>
    </row>
    <row r="152" spans="1:17" hidden="1" outlineLevel="1" x14ac:dyDescent="0.3">
      <c r="A152" s="182">
        <v>46169</v>
      </c>
      <c r="B152" s="141">
        <f t="shared" si="58"/>
        <v>4</v>
      </c>
      <c r="C152" s="94">
        <v>219</v>
      </c>
      <c r="D152" s="94">
        <v>5</v>
      </c>
      <c r="E152" s="94">
        <f t="shared" si="52"/>
        <v>1</v>
      </c>
      <c r="F152" s="94" cm="1">
        <f t="array" ref="F152">IF(AND(
   SUMPRODUCT((A152&gt;=$W$42:$W$50)*(A152&lt;=$X$42:$X$50))=0,
   ISNUMBER(MATCH(A152,$W$26:$W$38,0))=FALSE,
   B152&lt;=6,
   B152&gt;=2,
   B152&lt;=6
),1,0)</f>
        <v>1</v>
      </c>
      <c r="G152" s="94" cm="1">
        <f t="array" ref="G152">IF(AND(
   SUMPRODUCT((A152&gt;=$W$42:$W$50)*(A152&lt;=$X$42:$X$50))&gt;0,
   B152&gt;=2,
   B152&lt;=6,
   NOT(ISNUMBER(MATCH(A152,$W$26:$W$38,0)))
),1,0)</f>
        <v>0</v>
      </c>
      <c r="H152" s="94">
        <f t="shared" si="59"/>
        <v>0</v>
      </c>
      <c r="I152" s="94">
        <f t="shared" si="53"/>
        <v>0</v>
      </c>
      <c r="J152" s="94">
        <f t="shared" si="60"/>
        <v>1</v>
      </c>
      <c r="K152" s="94">
        <f>1</f>
        <v>1</v>
      </c>
      <c r="L152" s="94">
        <v>1</v>
      </c>
      <c r="M152" s="94">
        <f t="shared" si="54"/>
        <v>0</v>
      </c>
      <c r="N152" s="94">
        <f t="shared" si="55"/>
        <v>0</v>
      </c>
      <c r="O152" s="94">
        <f t="shared" si="56"/>
        <v>0</v>
      </c>
      <c r="P152" s="94">
        <f t="shared" si="57"/>
        <v>0</v>
      </c>
      <c r="Q152" s="94">
        <v>0</v>
      </c>
    </row>
    <row r="153" spans="1:17" hidden="1" outlineLevel="1" x14ac:dyDescent="0.3">
      <c r="A153" s="182">
        <v>46170</v>
      </c>
      <c r="B153" s="141">
        <f t="shared" si="58"/>
        <v>5</v>
      </c>
      <c r="C153" s="94">
        <v>218</v>
      </c>
      <c r="D153" s="94">
        <v>4</v>
      </c>
      <c r="E153" s="94">
        <f t="shared" si="52"/>
        <v>1</v>
      </c>
      <c r="F153" s="94" cm="1">
        <f t="array" ref="F153">IF(AND(
   SUMPRODUCT((A153&gt;=$W$42:$W$50)*(A153&lt;=$X$42:$X$50))=0,
   ISNUMBER(MATCH(A153,$W$26:$W$38,0))=FALSE,
   B153&lt;=6,
   B153&gt;=2,
   B153&lt;=6
),1,0)</f>
        <v>1</v>
      </c>
      <c r="G153" s="94" cm="1">
        <f t="array" ref="G153">IF(AND(
   SUMPRODUCT((A153&gt;=$W$42:$W$50)*(A153&lt;=$X$42:$X$50))&gt;0,
   B153&gt;=2,
   B153&lt;=6,
   NOT(ISNUMBER(MATCH(A153,$W$26:$W$38,0)))
),1,0)</f>
        <v>0</v>
      </c>
      <c r="H153" s="94">
        <f t="shared" si="59"/>
        <v>0</v>
      </c>
      <c r="I153" s="94">
        <f t="shared" si="53"/>
        <v>0</v>
      </c>
      <c r="J153" s="94">
        <f t="shared" si="60"/>
        <v>1</v>
      </c>
      <c r="K153" s="94">
        <f>1</f>
        <v>1</v>
      </c>
      <c r="L153" s="94">
        <v>1</v>
      </c>
      <c r="M153" s="94">
        <f t="shared" si="54"/>
        <v>0</v>
      </c>
      <c r="N153" s="94">
        <f t="shared" si="55"/>
        <v>1</v>
      </c>
      <c r="O153" s="94">
        <f t="shared" si="56"/>
        <v>0</v>
      </c>
      <c r="P153" s="94">
        <f t="shared" si="57"/>
        <v>1</v>
      </c>
      <c r="Q153" s="94">
        <v>0</v>
      </c>
    </row>
    <row r="154" spans="1:17" hidden="1" outlineLevel="1" x14ac:dyDescent="0.3">
      <c r="A154" s="182">
        <v>46171</v>
      </c>
      <c r="B154" s="141">
        <f t="shared" si="58"/>
        <v>6</v>
      </c>
      <c r="C154" s="94">
        <v>217</v>
      </c>
      <c r="D154" s="94">
        <v>3</v>
      </c>
      <c r="E154" s="94">
        <f t="shared" si="52"/>
        <v>1</v>
      </c>
      <c r="F154" s="94" cm="1">
        <f t="array" ref="F154">IF(AND(
   SUMPRODUCT((A154&gt;=$W$42:$W$50)*(A154&lt;=$X$42:$X$50))=0,
   ISNUMBER(MATCH(A154,$W$26:$W$38,0))=FALSE,
   B154&lt;=6,
   B154&gt;=2,
   B154&lt;=6
),1,0)</f>
        <v>1</v>
      </c>
      <c r="G154" s="94" cm="1">
        <f t="array" ref="G154">IF(AND(
   SUMPRODUCT((A154&gt;=$W$42:$W$50)*(A154&lt;=$X$42:$X$50))&gt;0,
   B154&gt;=2,
   B154&lt;=6,
   NOT(ISNUMBER(MATCH(A154,$W$26:$W$38,0)))
),1,0)</f>
        <v>0</v>
      </c>
      <c r="H154" s="94">
        <f t="shared" si="59"/>
        <v>0</v>
      </c>
      <c r="I154" s="94">
        <f t="shared" si="53"/>
        <v>0</v>
      </c>
      <c r="J154" s="94">
        <f t="shared" si="60"/>
        <v>1</v>
      </c>
      <c r="K154" s="94">
        <f>1</f>
        <v>1</v>
      </c>
      <c r="L154" s="94">
        <v>1</v>
      </c>
      <c r="M154" s="94">
        <f t="shared" si="54"/>
        <v>0</v>
      </c>
      <c r="N154" s="94">
        <f t="shared" si="55"/>
        <v>0</v>
      </c>
      <c r="O154" s="94">
        <f t="shared" si="56"/>
        <v>0</v>
      </c>
      <c r="P154" s="94">
        <f t="shared" si="57"/>
        <v>0</v>
      </c>
      <c r="Q154" s="94">
        <v>0</v>
      </c>
    </row>
    <row r="155" spans="1:17" hidden="1" outlineLevel="1" x14ac:dyDescent="0.3">
      <c r="A155" s="182">
        <v>46172</v>
      </c>
      <c r="B155" s="141">
        <f t="shared" si="58"/>
        <v>7</v>
      </c>
      <c r="C155" s="94">
        <v>216</v>
      </c>
      <c r="D155" s="94">
        <v>2</v>
      </c>
      <c r="E155" s="94">
        <f t="shared" si="52"/>
        <v>0</v>
      </c>
      <c r="F155" s="94" cm="1">
        <f t="array" ref="F155">IF(AND(
   SUMPRODUCT((A155&gt;=$W$42:$W$50)*(A155&lt;=$X$42:$X$50))=0,
   ISNUMBER(MATCH(A155,$W$26:$W$38,0))=FALSE,
   B155&lt;=6,
   B155&gt;=2,
   B155&lt;=6
),1,0)</f>
        <v>0</v>
      </c>
      <c r="G155" s="94" cm="1">
        <f t="array" ref="G155">IF(AND(
   SUMPRODUCT((A155&gt;=$W$42:$W$50)*(A155&lt;=$X$42:$X$50))&gt;0,
   B155&gt;=2,
   B155&lt;=6,
   NOT(ISNUMBER(MATCH(A155,$W$26:$W$38,0)))
),1,0)</f>
        <v>0</v>
      </c>
      <c r="H155" s="94">
        <f t="shared" si="59"/>
        <v>1</v>
      </c>
      <c r="I155" s="94">
        <f t="shared" si="53"/>
        <v>0</v>
      </c>
      <c r="J155" s="94">
        <f t="shared" si="60"/>
        <v>1</v>
      </c>
      <c r="K155" s="94">
        <f>1</f>
        <v>1</v>
      </c>
      <c r="L155" s="94">
        <v>1</v>
      </c>
      <c r="M155" s="94">
        <f t="shared" si="54"/>
        <v>1</v>
      </c>
      <c r="N155" s="94">
        <f t="shared" si="55"/>
        <v>0</v>
      </c>
      <c r="O155" s="94">
        <f t="shared" si="56"/>
        <v>1</v>
      </c>
      <c r="P155" s="94">
        <f t="shared" si="57"/>
        <v>1</v>
      </c>
      <c r="Q155" s="94">
        <v>0</v>
      </c>
    </row>
    <row r="156" spans="1:17" hidden="1" outlineLevel="1" x14ac:dyDescent="0.3">
      <c r="A156" s="182">
        <v>46173</v>
      </c>
      <c r="B156" s="141">
        <f t="shared" si="58"/>
        <v>1</v>
      </c>
      <c r="C156" s="94">
        <v>215</v>
      </c>
      <c r="D156" s="94">
        <v>1</v>
      </c>
      <c r="E156" s="94">
        <f t="shared" si="52"/>
        <v>0</v>
      </c>
      <c r="F156" s="94" cm="1">
        <f t="array" ref="F156">IF(AND(
   SUMPRODUCT((A156&gt;=$W$42:$W$50)*(A156&lt;=$X$42:$X$50))=0,
   ISNUMBER(MATCH(A156,$W$26:$W$38,0))=FALSE,
   B156&lt;=6,
   B156&gt;=2,
   B156&lt;=6
),1,0)</f>
        <v>0</v>
      </c>
      <c r="G156" s="94" cm="1">
        <f t="array" ref="G156">IF(AND(
   SUMPRODUCT((A156&gt;=$W$42:$W$50)*(A156&lt;=$X$42:$X$50))&gt;0,
   B156&gt;=2,
   B156&lt;=6,
   NOT(ISNUMBER(MATCH(A156,$W$26:$W$38,0)))
),1,0)</f>
        <v>0</v>
      </c>
      <c r="H156" s="94">
        <f t="shared" si="59"/>
        <v>0</v>
      </c>
      <c r="I156" s="94">
        <f t="shared" si="53"/>
        <v>1</v>
      </c>
      <c r="J156" s="94">
        <f t="shared" si="60"/>
        <v>0</v>
      </c>
      <c r="K156" s="94">
        <f>1</f>
        <v>1</v>
      </c>
      <c r="L156" s="94">
        <v>1</v>
      </c>
      <c r="M156" s="94">
        <f t="shared" si="54"/>
        <v>1</v>
      </c>
      <c r="N156" s="94">
        <f t="shared" si="55"/>
        <v>0</v>
      </c>
      <c r="O156" s="94">
        <f t="shared" si="56"/>
        <v>0</v>
      </c>
      <c r="P156" s="94">
        <f t="shared" si="57"/>
        <v>0</v>
      </c>
      <c r="Q156" s="94">
        <v>0</v>
      </c>
    </row>
    <row r="157" spans="1:17" collapsed="1" x14ac:dyDescent="0.3">
      <c r="A157" s="112" t="s">
        <v>139</v>
      </c>
      <c r="B157" s="141"/>
      <c r="C157" s="114">
        <f>C126</f>
        <v>245</v>
      </c>
      <c r="D157" s="114">
        <f>D126</f>
        <v>31</v>
      </c>
      <c r="E157" s="114">
        <f>SUM(E126:E156)</f>
        <v>18</v>
      </c>
      <c r="F157" s="114">
        <f t="shared" ref="F157:Q157" si="61">SUM(F126:F156)</f>
        <v>15</v>
      </c>
      <c r="G157" s="114">
        <f t="shared" si="61"/>
        <v>3</v>
      </c>
      <c r="H157" s="114">
        <f t="shared" si="61"/>
        <v>5</v>
      </c>
      <c r="I157" s="114">
        <f t="shared" si="61"/>
        <v>8</v>
      </c>
      <c r="J157" s="114">
        <f t="shared" si="61"/>
        <v>23</v>
      </c>
      <c r="K157" s="114">
        <f t="shared" si="61"/>
        <v>31</v>
      </c>
      <c r="L157" s="114">
        <f t="shared" si="61"/>
        <v>31</v>
      </c>
      <c r="M157" s="114">
        <f t="shared" si="61"/>
        <v>13</v>
      </c>
      <c r="N157" s="114">
        <f t="shared" si="61"/>
        <v>4</v>
      </c>
      <c r="O157" s="114">
        <f t="shared" si="61"/>
        <v>7</v>
      </c>
      <c r="P157" s="114">
        <f t="shared" si="61"/>
        <v>11</v>
      </c>
      <c r="Q157" s="114">
        <f t="shared" si="61"/>
        <v>0</v>
      </c>
    </row>
    <row r="158" spans="1:17" hidden="1" outlineLevel="1" x14ac:dyDescent="0.3">
      <c r="A158" s="182">
        <v>46174</v>
      </c>
      <c r="B158" s="141">
        <f t="shared" si="58"/>
        <v>2</v>
      </c>
      <c r="C158" s="94">
        <v>214</v>
      </c>
      <c r="D158" s="94">
        <v>30</v>
      </c>
      <c r="E158" s="94">
        <f t="shared" ref="E158" si="62">MAX(J158-H158,0)</f>
        <v>1</v>
      </c>
      <c r="F158" s="94" cm="1">
        <f t="array" ref="F158">IF(AND(
   SUMPRODUCT((A158&gt;=$W$42:$W$50)*(A158&lt;=$X$42:$X$50))=0,
   ISNUMBER(MATCH(A158,$W$26:$W$38,0))=FALSE,
   B158&lt;=6,
   B158&gt;=2,
   B158&lt;=6
),1,0)</f>
        <v>1</v>
      </c>
      <c r="G158" s="94" cm="1">
        <f t="array" ref="G158">IF(AND(
   SUMPRODUCT((A158&gt;=$W$42:$W$50)*(A158&lt;=$X$42:$X$50))&gt;0,
   B158&gt;=2,
   B158&lt;=6,
   NOT(ISNUMBER(MATCH(A158,$W$26:$W$38,0)))
),1,0)</f>
        <v>0</v>
      </c>
      <c r="H158" s="94">
        <f t="shared" si="59"/>
        <v>0</v>
      </c>
      <c r="I158" s="94">
        <f t="shared" ref="I158" si="63">IF(OR(B158=1,ISNUMBER(MATCH(A158,$W$26:$W$38,0))),1,0)</f>
        <v>0</v>
      </c>
      <c r="J158" s="94">
        <f t="shared" si="60"/>
        <v>1</v>
      </c>
      <c r="K158" s="94">
        <f>1</f>
        <v>1</v>
      </c>
      <c r="L158" s="94">
        <v>1</v>
      </c>
      <c r="M158" s="94">
        <f t="shared" ref="M158" si="64">H158+I158</f>
        <v>0</v>
      </c>
      <c r="N158" s="94">
        <f t="shared" ref="N158" si="65">IF(OR(
    AND(B158=5,NOT(ISNUMBER(MATCH(A158+1,$W$26:$W$38,0)))),
    TEXT(A158,"TT.MM")="23.12",
    TEXT(A158,"TT.MM")="30.12"
),
IF(OR(TEXT(A158,"TT.MM")="07.03",TEXT(A158,"TT.MM")="30.10"),0,1),
0)</f>
        <v>0</v>
      </c>
      <c r="O158" s="94">
        <f t="shared" ref="O158" si="66">IF(OR(
   B158=7,
   ISNUMBER(MATCH(A158+1,$W$26:$W$38,0)),
   TEXT(A158,"TT.MM")="07.03",
   TEXT(A158,"TT.MM")="30.10"
),IF(OR(TEXT(A158,"TT.MM")="23.12",TEXT(A158,"TT.MM")="30.12"),0,1),0)</f>
        <v>0</v>
      </c>
      <c r="P158" s="94">
        <f t="shared" ref="P158" si="67">N158+O158</f>
        <v>0</v>
      </c>
      <c r="Q158" s="94">
        <v>0</v>
      </c>
    </row>
    <row r="159" spans="1:17" hidden="1" outlineLevel="1" x14ac:dyDescent="0.3">
      <c r="A159" s="182">
        <v>46175</v>
      </c>
      <c r="B159" s="141">
        <f t="shared" si="58"/>
        <v>3</v>
      </c>
      <c r="C159" s="94">
        <v>213</v>
      </c>
      <c r="D159" s="94">
        <v>29</v>
      </c>
      <c r="E159" s="94">
        <f t="shared" ref="E159:E187" si="68">MAX(J159-H159,0)</f>
        <v>1</v>
      </c>
      <c r="F159" s="94" cm="1">
        <f t="array" ref="F159">IF(AND(
   SUMPRODUCT((A159&gt;=$W$42:$W$50)*(A159&lt;=$X$42:$X$50))=0,
   ISNUMBER(MATCH(A159,$W$26:$W$38,0))=FALSE,
   B159&lt;=6,
   B159&gt;=2,
   B159&lt;=6
),1,0)</f>
        <v>1</v>
      </c>
      <c r="G159" s="94" cm="1">
        <f t="array" ref="G159">IF(AND(
   SUMPRODUCT((A159&gt;=$W$42:$W$50)*(A159&lt;=$X$42:$X$50))&gt;0,
   B159&gt;=2,
   B159&lt;=6,
   NOT(ISNUMBER(MATCH(A159,$W$26:$W$38,0)))
),1,0)</f>
        <v>0</v>
      </c>
      <c r="H159" s="94">
        <f t="shared" si="59"/>
        <v>0</v>
      </c>
      <c r="I159" s="94">
        <f t="shared" ref="I159:I187" si="69">IF(OR(B159=1,ISNUMBER(MATCH(A159,$W$26:$W$38,0))),1,0)</f>
        <v>0</v>
      </c>
      <c r="J159" s="94">
        <f t="shared" si="60"/>
        <v>1</v>
      </c>
      <c r="K159" s="94">
        <f>1</f>
        <v>1</v>
      </c>
      <c r="L159" s="94">
        <v>1</v>
      </c>
      <c r="M159" s="94">
        <f t="shared" ref="M159:M187" si="70">H159+I159</f>
        <v>0</v>
      </c>
      <c r="N159" s="94">
        <f t="shared" ref="N159:N187" si="71">IF(OR(
    AND(B159=5,NOT(ISNUMBER(MATCH(A159+1,$W$26:$W$38,0)))),
    TEXT(A159,"TT.MM")="23.12",
    TEXT(A159,"TT.MM")="30.12"
),
IF(OR(TEXT(A159,"TT.MM")="07.03",TEXT(A159,"TT.MM")="30.10"),0,1),
0)</f>
        <v>0</v>
      </c>
      <c r="O159" s="94">
        <f t="shared" ref="O159:O187" si="72">IF(OR(
   B159=7,
   ISNUMBER(MATCH(A159+1,$W$26:$W$38,0)),
   TEXT(A159,"TT.MM")="07.03",
   TEXT(A159,"TT.MM")="30.10"
),IF(OR(TEXT(A159,"TT.MM")="23.12",TEXT(A159,"TT.MM")="30.12"),0,1),0)</f>
        <v>0</v>
      </c>
      <c r="P159" s="94">
        <f t="shared" ref="P159:P187" si="73">N159+O159</f>
        <v>0</v>
      </c>
      <c r="Q159" s="94">
        <v>0</v>
      </c>
    </row>
    <row r="160" spans="1:17" hidden="1" outlineLevel="1" x14ac:dyDescent="0.3">
      <c r="A160" s="182">
        <v>46176</v>
      </c>
      <c r="B160" s="141">
        <f t="shared" si="58"/>
        <v>4</v>
      </c>
      <c r="C160" s="94">
        <v>212</v>
      </c>
      <c r="D160" s="94">
        <v>28</v>
      </c>
      <c r="E160" s="94">
        <f t="shared" si="68"/>
        <v>1</v>
      </c>
      <c r="F160" s="94" cm="1">
        <f t="array" ref="F160">IF(AND(
   SUMPRODUCT((A160&gt;=$W$42:$W$50)*(A160&lt;=$X$42:$X$50))=0,
   ISNUMBER(MATCH(A160,$W$26:$W$38,0))=FALSE,
   B160&lt;=6,
   B160&gt;=2,
   B160&lt;=6
),1,0)</f>
        <v>1</v>
      </c>
      <c r="G160" s="94" cm="1">
        <f t="array" ref="G160">IF(AND(
   SUMPRODUCT((A160&gt;=$W$42:$W$50)*(A160&lt;=$X$42:$X$50))&gt;0,
   B160&gt;=2,
   B160&lt;=6,
   NOT(ISNUMBER(MATCH(A160,$W$26:$W$38,0)))
),1,0)</f>
        <v>0</v>
      </c>
      <c r="H160" s="94">
        <f t="shared" si="59"/>
        <v>0</v>
      </c>
      <c r="I160" s="94">
        <f t="shared" si="69"/>
        <v>0</v>
      </c>
      <c r="J160" s="94">
        <f t="shared" si="60"/>
        <v>1</v>
      </c>
      <c r="K160" s="94">
        <f>1</f>
        <v>1</v>
      </c>
      <c r="L160" s="94">
        <v>1</v>
      </c>
      <c r="M160" s="94">
        <f t="shared" si="70"/>
        <v>0</v>
      </c>
      <c r="N160" s="94">
        <f t="shared" si="71"/>
        <v>0</v>
      </c>
      <c r="O160" s="94">
        <f t="shared" si="72"/>
        <v>0</v>
      </c>
      <c r="P160" s="94">
        <f t="shared" si="73"/>
        <v>0</v>
      </c>
      <c r="Q160" s="94">
        <v>0</v>
      </c>
    </row>
    <row r="161" spans="1:19" hidden="1" outlineLevel="1" x14ac:dyDescent="0.3">
      <c r="A161" s="182">
        <v>46177</v>
      </c>
      <c r="B161" s="141">
        <f t="shared" si="58"/>
        <v>5</v>
      </c>
      <c r="C161" s="94">
        <v>211</v>
      </c>
      <c r="D161" s="94">
        <v>27</v>
      </c>
      <c r="E161" s="94">
        <f t="shared" si="68"/>
        <v>1</v>
      </c>
      <c r="F161" s="94" cm="1">
        <f t="array" ref="F161">IF(AND(
   SUMPRODUCT((A161&gt;=$W$42:$W$50)*(A161&lt;=$X$42:$X$50))=0,
   ISNUMBER(MATCH(A161,$W$26:$W$38,0))=FALSE,
   B161&lt;=6,
   B161&gt;=2,
   B161&lt;=6
),1,0)</f>
        <v>1</v>
      </c>
      <c r="G161" s="94" cm="1">
        <f t="array" ref="G161">IF(AND(
   SUMPRODUCT((A161&gt;=$W$42:$W$50)*(A161&lt;=$X$42:$X$50))&gt;0,
   B161&gt;=2,
   B161&lt;=6,
   NOT(ISNUMBER(MATCH(A161,$W$26:$W$38,0)))
),1,0)</f>
        <v>0</v>
      </c>
      <c r="H161" s="94">
        <f t="shared" si="59"/>
        <v>0</v>
      </c>
      <c r="I161" s="94">
        <f t="shared" si="69"/>
        <v>0</v>
      </c>
      <c r="J161" s="94">
        <f t="shared" si="60"/>
        <v>1</v>
      </c>
      <c r="K161" s="94">
        <f>1</f>
        <v>1</v>
      </c>
      <c r="L161" s="94">
        <v>1</v>
      </c>
      <c r="M161" s="94">
        <f t="shared" si="70"/>
        <v>0</v>
      </c>
      <c r="N161" s="94">
        <f t="shared" si="71"/>
        <v>1</v>
      </c>
      <c r="O161" s="94">
        <f t="shared" si="72"/>
        <v>0</v>
      </c>
      <c r="P161" s="94">
        <f t="shared" si="73"/>
        <v>1</v>
      </c>
      <c r="Q161" s="94">
        <v>0</v>
      </c>
    </row>
    <row r="162" spans="1:19" hidden="1" outlineLevel="1" x14ac:dyDescent="0.3">
      <c r="A162" s="182">
        <v>46178</v>
      </c>
      <c r="B162" s="141">
        <f t="shared" si="58"/>
        <v>6</v>
      </c>
      <c r="C162" s="94">
        <v>210</v>
      </c>
      <c r="D162" s="94">
        <v>26</v>
      </c>
      <c r="E162" s="94">
        <f t="shared" si="68"/>
        <v>1</v>
      </c>
      <c r="F162" s="94" cm="1">
        <f t="array" ref="F162">IF(AND(
   SUMPRODUCT((A162&gt;=$W$42:$W$50)*(A162&lt;=$X$42:$X$50))=0,
   ISNUMBER(MATCH(A162,$W$26:$W$38,0))=FALSE,
   B162&lt;=6,
   B162&gt;=2,
   B162&lt;=6
),1,0)</f>
        <v>1</v>
      </c>
      <c r="G162" s="94" cm="1">
        <f t="array" ref="G162">IF(AND(
   SUMPRODUCT((A162&gt;=$W$42:$W$50)*(A162&lt;=$X$42:$X$50))&gt;0,
   B162&gt;=2,
   B162&lt;=6,
   NOT(ISNUMBER(MATCH(A162,$W$26:$W$38,0)))
),1,0)</f>
        <v>0</v>
      </c>
      <c r="H162" s="94">
        <f t="shared" si="59"/>
        <v>0</v>
      </c>
      <c r="I162" s="94">
        <f t="shared" si="69"/>
        <v>0</v>
      </c>
      <c r="J162" s="94">
        <f t="shared" si="60"/>
        <v>1</v>
      </c>
      <c r="K162" s="94">
        <f>1</f>
        <v>1</v>
      </c>
      <c r="L162" s="94">
        <v>1</v>
      </c>
      <c r="M162" s="94">
        <f t="shared" si="70"/>
        <v>0</v>
      </c>
      <c r="N162" s="94">
        <f t="shared" si="71"/>
        <v>0</v>
      </c>
      <c r="O162" s="94">
        <f t="shared" si="72"/>
        <v>0</v>
      </c>
      <c r="P162" s="94">
        <f t="shared" si="73"/>
        <v>0</v>
      </c>
      <c r="Q162" s="94">
        <v>0</v>
      </c>
    </row>
    <row r="163" spans="1:19" hidden="1" outlineLevel="1" x14ac:dyDescent="0.3">
      <c r="A163" s="182">
        <v>46179</v>
      </c>
      <c r="B163" s="141">
        <f t="shared" si="58"/>
        <v>7</v>
      </c>
      <c r="C163" s="94">
        <v>209</v>
      </c>
      <c r="D163" s="94">
        <v>25</v>
      </c>
      <c r="E163" s="94">
        <f t="shared" si="68"/>
        <v>0</v>
      </c>
      <c r="F163" s="94" cm="1">
        <f t="array" ref="F163">IF(AND(
   SUMPRODUCT((A163&gt;=$W$42:$W$50)*(A163&lt;=$X$42:$X$50))=0,
   ISNUMBER(MATCH(A163,$W$26:$W$38,0))=FALSE,
   B163&lt;=6,
   B163&gt;=2,
   B163&lt;=6
),1,0)</f>
        <v>0</v>
      </c>
      <c r="G163" s="94" cm="1">
        <f t="array" ref="G163">IF(AND(
   SUMPRODUCT((A163&gt;=$W$42:$W$50)*(A163&lt;=$X$42:$X$50))&gt;0,
   B163&gt;=2,
   B163&lt;=6,
   NOT(ISNUMBER(MATCH(A163,$W$26:$W$38,0)))
),1,0)</f>
        <v>0</v>
      </c>
      <c r="H163" s="94">
        <f t="shared" si="59"/>
        <v>1</v>
      </c>
      <c r="I163" s="94">
        <f t="shared" si="69"/>
        <v>0</v>
      </c>
      <c r="J163" s="94">
        <f t="shared" si="60"/>
        <v>1</v>
      </c>
      <c r="K163" s="94">
        <f>1</f>
        <v>1</v>
      </c>
      <c r="L163" s="94">
        <v>1</v>
      </c>
      <c r="M163" s="94">
        <f t="shared" si="70"/>
        <v>1</v>
      </c>
      <c r="N163" s="94">
        <f t="shared" si="71"/>
        <v>0</v>
      </c>
      <c r="O163" s="94">
        <f t="shared" si="72"/>
        <v>1</v>
      </c>
      <c r="P163" s="94">
        <f t="shared" si="73"/>
        <v>1</v>
      </c>
      <c r="Q163" s="94">
        <v>0</v>
      </c>
    </row>
    <row r="164" spans="1:19" hidden="1" outlineLevel="1" x14ac:dyDescent="0.3">
      <c r="A164" s="182">
        <v>46180</v>
      </c>
      <c r="B164" s="141">
        <f t="shared" si="58"/>
        <v>1</v>
      </c>
      <c r="C164" s="94">
        <v>208</v>
      </c>
      <c r="D164" s="94">
        <v>24</v>
      </c>
      <c r="E164" s="94">
        <f t="shared" si="68"/>
        <v>0</v>
      </c>
      <c r="F164" s="94" cm="1">
        <f t="array" ref="F164">IF(AND(
   SUMPRODUCT((A164&gt;=$W$42:$W$50)*(A164&lt;=$X$42:$X$50))=0,
   ISNUMBER(MATCH(A164,$W$26:$W$38,0))=FALSE,
   B164&lt;=6,
   B164&gt;=2,
   B164&lt;=6
),1,0)</f>
        <v>0</v>
      </c>
      <c r="G164" s="94" cm="1">
        <f t="array" ref="G164">IF(AND(
   SUMPRODUCT((A164&gt;=$W$42:$W$50)*(A164&lt;=$X$42:$X$50))&gt;0,
   B164&gt;=2,
   B164&lt;=6,
   NOT(ISNUMBER(MATCH(A164,$W$26:$W$38,0)))
),1,0)</f>
        <v>0</v>
      </c>
      <c r="H164" s="94">
        <f t="shared" si="59"/>
        <v>0</v>
      </c>
      <c r="I164" s="94">
        <f t="shared" si="69"/>
        <v>1</v>
      </c>
      <c r="J164" s="94">
        <f t="shared" si="60"/>
        <v>0</v>
      </c>
      <c r="K164" s="94">
        <f>1</f>
        <v>1</v>
      </c>
      <c r="L164" s="94">
        <v>1</v>
      </c>
      <c r="M164" s="94">
        <f t="shared" si="70"/>
        <v>1</v>
      </c>
      <c r="N164" s="94">
        <f t="shared" si="71"/>
        <v>0</v>
      </c>
      <c r="O164" s="94">
        <f t="shared" si="72"/>
        <v>0</v>
      </c>
      <c r="P164" s="94">
        <f t="shared" si="73"/>
        <v>0</v>
      </c>
      <c r="Q164" s="94">
        <v>0</v>
      </c>
    </row>
    <row r="165" spans="1:19" hidden="1" outlineLevel="1" x14ac:dyDescent="0.3">
      <c r="A165" s="182">
        <v>46181</v>
      </c>
      <c r="B165" s="141">
        <f t="shared" si="58"/>
        <v>2</v>
      </c>
      <c r="C165" s="94">
        <v>207</v>
      </c>
      <c r="D165" s="94">
        <v>23</v>
      </c>
      <c r="E165" s="94">
        <f t="shared" si="68"/>
        <v>1</v>
      </c>
      <c r="F165" s="94" cm="1">
        <f t="array" ref="F165">IF(AND(
   SUMPRODUCT((A165&gt;=$W$42:$W$50)*(A165&lt;=$X$42:$X$50))=0,
   ISNUMBER(MATCH(A165,$W$26:$W$38,0))=FALSE,
   B165&lt;=6,
   B165&gt;=2,
   B165&lt;=6
),1,0)</f>
        <v>1</v>
      </c>
      <c r="G165" s="94" cm="1">
        <f t="array" ref="G165">IF(AND(
   SUMPRODUCT((A165&gt;=$W$42:$W$50)*(A165&lt;=$X$42:$X$50))&gt;0,
   B165&gt;=2,
   B165&lt;=6,
   NOT(ISNUMBER(MATCH(A165,$W$26:$W$38,0)))
),1,0)</f>
        <v>0</v>
      </c>
      <c r="H165" s="94">
        <f t="shared" si="59"/>
        <v>0</v>
      </c>
      <c r="I165" s="94">
        <f t="shared" si="69"/>
        <v>0</v>
      </c>
      <c r="J165" s="94">
        <f t="shared" si="60"/>
        <v>1</v>
      </c>
      <c r="K165" s="94">
        <f>1</f>
        <v>1</v>
      </c>
      <c r="L165" s="94">
        <v>1</v>
      </c>
      <c r="M165" s="94">
        <f t="shared" si="70"/>
        <v>0</v>
      </c>
      <c r="N165" s="94">
        <f t="shared" si="71"/>
        <v>0</v>
      </c>
      <c r="O165" s="94">
        <f t="shared" si="72"/>
        <v>0</v>
      </c>
      <c r="P165" s="94">
        <f t="shared" si="73"/>
        <v>0</v>
      </c>
      <c r="Q165" s="94">
        <v>0</v>
      </c>
    </row>
    <row r="166" spans="1:19" hidden="1" outlineLevel="1" x14ac:dyDescent="0.3">
      <c r="A166" s="182">
        <v>46182</v>
      </c>
      <c r="B166" s="141">
        <f t="shared" si="58"/>
        <v>3</v>
      </c>
      <c r="C166" s="94">
        <v>206</v>
      </c>
      <c r="D166" s="94">
        <v>22</v>
      </c>
      <c r="E166" s="94">
        <f t="shared" si="68"/>
        <v>1</v>
      </c>
      <c r="F166" s="94" cm="1">
        <f t="array" ref="F166">IF(AND(
   SUMPRODUCT((A166&gt;=$W$42:$W$50)*(A166&lt;=$X$42:$X$50))=0,
   ISNUMBER(MATCH(A166,$W$26:$W$38,0))=FALSE,
   B166&lt;=6,
   B166&gt;=2,
   B166&lt;=6
),1,0)</f>
        <v>1</v>
      </c>
      <c r="G166" s="94" cm="1">
        <f t="array" ref="G166">IF(AND(
   SUMPRODUCT((A166&gt;=$W$42:$W$50)*(A166&lt;=$X$42:$X$50))&gt;0,
   B166&gt;=2,
   B166&lt;=6,
   NOT(ISNUMBER(MATCH(A166,$W$26:$W$38,0)))
),1,0)</f>
        <v>0</v>
      </c>
      <c r="H166" s="94">
        <f t="shared" si="59"/>
        <v>0</v>
      </c>
      <c r="I166" s="94">
        <f t="shared" si="69"/>
        <v>0</v>
      </c>
      <c r="J166" s="94">
        <f t="shared" si="60"/>
        <v>1</v>
      </c>
      <c r="K166" s="94">
        <f>1</f>
        <v>1</v>
      </c>
      <c r="L166" s="94">
        <v>1</v>
      </c>
      <c r="M166" s="94">
        <f t="shared" si="70"/>
        <v>0</v>
      </c>
      <c r="N166" s="94">
        <f t="shared" si="71"/>
        <v>0</v>
      </c>
      <c r="O166" s="94">
        <f t="shared" si="72"/>
        <v>0</v>
      </c>
      <c r="P166" s="94">
        <f t="shared" si="73"/>
        <v>0</v>
      </c>
      <c r="Q166" s="94">
        <v>0</v>
      </c>
    </row>
    <row r="167" spans="1:19" hidden="1" outlineLevel="1" x14ac:dyDescent="0.3">
      <c r="A167" s="182">
        <v>46183</v>
      </c>
      <c r="B167" s="141">
        <f t="shared" si="58"/>
        <v>4</v>
      </c>
      <c r="C167" s="94">
        <v>205</v>
      </c>
      <c r="D167" s="94">
        <v>21</v>
      </c>
      <c r="E167" s="94">
        <f t="shared" si="68"/>
        <v>1</v>
      </c>
      <c r="F167" s="94" cm="1">
        <f t="array" ref="F167">IF(AND(
   SUMPRODUCT((A167&gt;=$W$42:$W$50)*(A167&lt;=$X$42:$X$50))=0,
   ISNUMBER(MATCH(A167,$W$26:$W$38,0))=FALSE,
   B167&lt;=6,
   B167&gt;=2,
   B167&lt;=6
),1,0)</f>
        <v>1</v>
      </c>
      <c r="G167" s="94" cm="1">
        <f t="array" ref="G167">IF(AND(
   SUMPRODUCT((A167&gt;=$W$42:$W$50)*(A167&lt;=$X$42:$X$50))&gt;0,
   B167&gt;=2,
   B167&lt;=6,
   NOT(ISNUMBER(MATCH(A167,$W$26:$W$38,0)))
),1,0)</f>
        <v>0</v>
      </c>
      <c r="H167" s="94">
        <f t="shared" si="59"/>
        <v>0</v>
      </c>
      <c r="I167" s="94">
        <f t="shared" si="69"/>
        <v>0</v>
      </c>
      <c r="J167" s="94">
        <f t="shared" si="60"/>
        <v>1</v>
      </c>
      <c r="K167" s="94">
        <f>1</f>
        <v>1</v>
      </c>
      <c r="L167" s="94">
        <v>1</v>
      </c>
      <c r="M167" s="94">
        <f t="shared" si="70"/>
        <v>0</v>
      </c>
      <c r="N167" s="94">
        <f t="shared" si="71"/>
        <v>0</v>
      </c>
      <c r="O167" s="94">
        <f t="shared" si="72"/>
        <v>0</v>
      </c>
      <c r="P167" s="94">
        <f t="shared" si="73"/>
        <v>0</v>
      </c>
      <c r="Q167" s="94">
        <v>0</v>
      </c>
    </row>
    <row r="168" spans="1:19" hidden="1" outlineLevel="1" x14ac:dyDescent="0.3">
      <c r="A168" s="182">
        <v>46184</v>
      </c>
      <c r="B168" s="141">
        <f t="shared" si="58"/>
        <v>5</v>
      </c>
      <c r="C168" s="94">
        <v>204</v>
      </c>
      <c r="D168" s="94">
        <v>20</v>
      </c>
      <c r="E168" s="94">
        <f t="shared" si="68"/>
        <v>1</v>
      </c>
      <c r="F168" s="94" cm="1">
        <f t="array" ref="F168">IF(AND(
   SUMPRODUCT((A168&gt;=$W$42:$W$50)*(A168&lt;=$X$42:$X$50))=0,
   ISNUMBER(MATCH(A168,$W$26:$W$38,0))=FALSE,
   B168&lt;=6,
   B168&gt;=2,
   B168&lt;=6
),1,0)</f>
        <v>1</v>
      </c>
      <c r="G168" s="94" cm="1">
        <f t="array" ref="G168">IF(AND(
   SUMPRODUCT((A168&gt;=$W$42:$W$50)*(A168&lt;=$X$42:$X$50))&gt;0,
   B168&gt;=2,
   B168&lt;=6,
   NOT(ISNUMBER(MATCH(A168,$W$26:$W$38,0)))
),1,0)</f>
        <v>0</v>
      </c>
      <c r="H168" s="94">
        <f t="shared" si="59"/>
        <v>0</v>
      </c>
      <c r="I168" s="94">
        <f t="shared" si="69"/>
        <v>0</v>
      </c>
      <c r="J168" s="94">
        <f t="shared" si="60"/>
        <v>1</v>
      </c>
      <c r="K168" s="94">
        <f>1</f>
        <v>1</v>
      </c>
      <c r="L168" s="94">
        <v>1</v>
      </c>
      <c r="M168" s="94">
        <f t="shared" si="70"/>
        <v>0</v>
      </c>
      <c r="N168" s="94">
        <f t="shared" si="71"/>
        <v>1</v>
      </c>
      <c r="O168" s="94">
        <f t="shared" si="72"/>
        <v>0</v>
      </c>
      <c r="P168" s="94">
        <f t="shared" si="73"/>
        <v>1</v>
      </c>
      <c r="Q168" s="94">
        <v>0</v>
      </c>
    </row>
    <row r="169" spans="1:19" hidden="1" outlineLevel="1" x14ac:dyDescent="0.3">
      <c r="A169" s="182">
        <v>46185</v>
      </c>
      <c r="B169" s="141">
        <f t="shared" si="58"/>
        <v>6</v>
      </c>
      <c r="C169" s="94">
        <v>203</v>
      </c>
      <c r="D169" s="94">
        <v>19</v>
      </c>
      <c r="E169" s="94">
        <f t="shared" si="68"/>
        <v>1</v>
      </c>
      <c r="F169" s="94" cm="1">
        <f t="array" ref="F169">IF(AND(
   SUMPRODUCT((A169&gt;=$W$42:$W$50)*(A169&lt;=$X$42:$X$50))=0,
   ISNUMBER(MATCH(A169,$W$26:$W$38,0))=FALSE,
   B169&lt;=6,
   B169&gt;=2,
   B169&lt;=6
),1,0)</f>
        <v>1</v>
      </c>
      <c r="G169" s="94" cm="1">
        <f t="array" ref="G169">IF(AND(
   SUMPRODUCT((A169&gt;=$W$42:$W$50)*(A169&lt;=$X$42:$X$50))&gt;0,
   B169&gt;=2,
   B169&lt;=6,
   NOT(ISNUMBER(MATCH(A169,$W$26:$W$38,0)))
),1,0)</f>
        <v>0</v>
      </c>
      <c r="H169" s="94">
        <f t="shared" si="59"/>
        <v>0</v>
      </c>
      <c r="I169" s="94">
        <f t="shared" si="69"/>
        <v>0</v>
      </c>
      <c r="J169" s="94">
        <f t="shared" si="60"/>
        <v>1</v>
      </c>
      <c r="K169" s="94">
        <f>1</f>
        <v>1</v>
      </c>
      <c r="L169" s="94">
        <v>1</v>
      </c>
      <c r="M169" s="94">
        <f t="shared" si="70"/>
        <v>0</v>
      </c>
      <c r="N169" s="94">
        <f t="shared" si="71"/>
        <v>0</v>
      </c>
      <c r="O169" s="94">
        <f t="shared" si="72"/>
        <v>0</v>
      </c>
      <c r="P169" s="94">
        <f t="shared" si="73"/>
        <v>0</v>
      </c>
      <c r="Q169" s="94">
        <v>0</v>
      </c>
    </row>
    <row r="170" spans="1:19" hidden="1" outlineLevel="1" x14ac:dyDescent="0.3">
      <c r="A170" s="182">
        <v>46186</v>
      </c>
      <c r="B170" s="141">
        <f t="shared" si="58"/>
        <v>7</v>
      </c>
      <c r="C170" s="94">
        <v>202</v>
      </c>
      <c r="D170" s="94">
        <v>18</v>
      </c>
      <c r="E170" s="94">
        <f t="shared" si="68"/>
        <v>0</v>
      </c>
      <c r="F170" s="94" cm="1">
        <f t="array" ref="F170">IF(AND(
   SUMPRODUCT((A170&gt;=$W$42:$W$50)*(A170&lt;=$X$42:$X$50))=0,
   ISNUMBER(MATCH(A170,$W$26:$W$38,0))=FALSE,
   B170&lt;=6,
   B170&gt;=2,
   B170&lt;=6
),1,0)</f>
        <v>0</v>
      </c>
      <c r="G170" s="94" cm="1">
        <f t="array" ref="G170">IF(AND(
   SUMPRODUCT((A170&gt;=$W$42:$W$50)*(A170&lt;=$X$42:$X$50))&gt;0,
   B170&gt;=2,
   B170&lt;=6,
   NOT(ISNUMBER(MATCH(A170,$W$26:$W$38,0)))
),1,0)</f>
        <v>0</v>
      </c>
      <c r="H170" s="94">
        <f t="shared" si="59"/>
        <v>1</v>
      </c>
      <c r="I170" s="94">
        <f t="shared" si="69"/>
        <v>0</v>
      </c>
      <c r="J170" s="94">
        <f t="shared" si="60"/>
        <v>1</v>
      </c>
      <c r="K170" s="94">
        <f>1</f>
        <v>1</v>
      </c>
      <c r="L170" s="94">
        <v>1</v>
      </c>
      <c r="M170" s="94">
        <f t="shared" si="70"/>
        <v>1</v>
      </c>
      <c r="N170" s="94">
        <f t="shared" si="71"/>
        <v>0</v>
      </c>
      <c r="O170" s="94">
        <f t="shared" si="72"/>
        <v>1</v>
      </c>
      <c r="P170" s="94">
        <f t="shared" si="73"/>
        <v>1</v>
      </c>
      <c r="Q170" s="94">
        <v>0</v>
      </c>
    </row>
    <row r="171" spans="1:19" hidden="1" outlineLevel="1" x14ac:dyDescent="0.3">
      <c r="A171" s="182">
        <v>46187</v>
      </c>
      <c r="B171" s="141">
        <f t="shared" si="58"/>
        <v>1</v>
      </c>
      <c r="C171" s="94">
        <v>201</v>
      </c>
      <c r="D171" s="94">
        <v>17</v>
      </c>
      <c r="E171" s="94">
        <f t="shared" si="68"/>
        <v>0</v>
      </c>
      <c r="F171" s="94" cm="1">
        <f t="array" ref="F171">IF(AND(
   SUMPRODUCT((A171&gt;=$W$42:$W$50)*(A171&lt;=$X$42:$X$50))=0,
   ISNUMBER(MATCH(A171,$W$26:$W$38,0))=FALSE,
   B171&lt;=6,
   B171&gt;=2,
   B171&lt;=6
),1,0)</f>
        <v>0</v>
      </c>
      <c r="G171" s="94" cm="1">
        <f t="array" ref="G171">IF(AND(
   SUMPRODUCT((A171&gt;=$W$42:$W$50)*(A171&lt;=$X$42:$X$50))&gt;0,
   B171&gt;=2,
   B171&lt;=6,
   NOT(ISNUMBER(MATCH(A171,$W$26:$W$38,0)))
),1,0)</f>
        <v>0</v>
      </c>
      <c r="H171" s="94">
        <f t="shared" si="59"/>
        <v>0</v>
      </c>
      <c r="I171" s="94">
        <f t="shared" si="69"/>
        <v>1</v>
      </c>
      <c r="J171" s="94">
        <f t="shared" si="60"/>
        <v>0</v>
      </c>
      <c r="K171" s="94">
        <f>1</f>
        <v>1</v>
      </c>
      <c r="L171" s="94">
        <v>1</v>
      </c>
      <c r="M171" s="94">
        <f t="shared" si="70"/>
        <v>1</v>
      </c>
      <c r="N171" s="94">
        <f t="shared" si="71"/>
        <v>0</v>
      </c>
      <c r="O171" s="94">
        <f t="shared" si="72"/>
        <v>0</v>
      </c>
      <c r="P171" s="94">
        <f t="shared" si="73"/>
        <v>0</v>
      </c>
      <c r="Q171" s="94">
        <v>0</v>
      </c>
      <c r="R171" s="94">
        <v>201</v>
      </c>
      <c r="S171" s="94">
        <v>17</v>
      </c>
    </row>
    <row r="172" spans="1:19" hidden="1" outlineLevel="1" x14ac:dyDescent="0.3">
      <c r="A172" s="182">
        <v>46188</v>
      </c>
      <c r="B172" s="141">
        <f t="shared" si="58"/>
        <v>2</v>
      </c>
      <c r="C172" s="94">
        <v>200</v>
      </c>
      <c r="D172" s="94">
        <v>16</v>
      </c>
      <c r="E172" s="94">
        <f t="shared" si="68"/>
        <v>1</v>
      </c>
      <c r="F172" s="94" cm="1">
        <f t="array" ref="F172">IF(AND(
   SUMPRODUCT((A172&gt;=$W$42:$W$50)*(A172&lt;=$X$42:$X$50))=0,
   ISNUMBER(MATCH(A172,$W$26:$W$38,0))=FALSE,
   B172&lt;=6,
   B172&gt;=2,
   B172&lt;=6
),1,0)</f>
        <v>1</v>
      </c>
      <c r="G172" s="94" cm="1">
        <f t="array" ref="G172">IF(AND(
   SUMPRODUCT((A172&gt;=$W$42:$W$50)*(A172&lt;=$X$42:$X$50))&gt;0,
   B172&gt;=2,
   B172&lt;=6,
   NOT(ISNUMBER(MATCH(A172,$W$26:$W$38,0)))
),1,0)</f>
        <v>0</v>
      </c>
      <c r="H172" s="94">
        <f t="shared" si="59"/>
        <v>0</v>
      </c>
      <c r="I172" s="94">
        <f t="shared" si="69"/>
        <v>0</v>
      </c>
      <c r="J172" s="94">
        <f t="shared" si="60"/>
        <v>1</v>
      </c>
      <c r="K172" s="94">
        <f>1</f>
        <v>1</v>
      </c>
      <c r="L172" s="94">
        <v>1</v>
      </c>
      <c r="M172" s="94">
        <f t="shared" si="70"/>
        <v>0</v>
      </c>
      <c r="N172" s="94">
        <f t="shared" si="71"/>
        <v>0</v>
      </c>
      <c r="O172" s="94">
        <f t="shared" si="72"/>
        <v>0</v>
      </c>
      <c r="P172" s="94">
        <f t="shared" si="73"/>
        <v>0</v>
      </c>
      <c r="Q172" s="94">
        <v>0</v>
      </c>
    </row>
    <row r="173" spans="1:19" hidden="1" outlineLevel="1" x14ac:dyDescent="0.3">
      <c r="A173" s="182">
        <v>46189</v>
      </c>
      <c r="B173" s="141">
        <f t="shared" si="58"/>
        <v>3</v>
      </c>
      <c r="C173" s="94">
        <v>199</v>
      </c>
      <c r="D173" s="94">
        <v>15</v>
      </c>
      <c r="E173" s="94">
        <f t="shared" si="68"/>
        <v>1</v>
      </c>
      <c r="F173" s="94" cm="1">
        <f t="array" ref="F173">IF(AND(
   SUMPRODUCT((A173&gt;=$W$42:$W$50)*(A173&lt;=$X$42:$X$50))=0,
   ISNUMBER(MATCH(A173,$W$26:$W$38,0))=FALSE,
   B173&lt;=6,
   B173&gt;=2,
   B173&lt;=6
),1,0)</f>
        <v>1</v>
      </c>
      <c r="G173" s="94" cm="1">
        <f t="array" ref="G173">IF(AND(
   SUMPRODUCT((A173&gt;=$W$42:$W$50)*(A173&lt;=$X$42:$X$50))&gt;0,
   B173&gt;=2,
   B173&lt;=6,
   NOT(ISNUMBER(MATCH(A173,$W$26:$W$38,0)))
),1,0)</f>
        <v>0</v>
      </c>
      <c r="H173" s="94">
        <f t="shared" si="59"/>
        <v>0</v>
      </c>
      <c r="I173" s="94">
        <f t="shared" si="69"/>
        <v>0</v>
      </c>
      <c r="J173" s="94">
        <f t="shared" si="60"/>
        <v>1</v>
      </c>
      <c r="K173" s="94">
        <f>1</f>
        <v>1</v>
      </c>
      <c r="L173" s="94">
        <v>1</v>
      </c>
      <c r="M173" s="94">
        <f t="shared" si="70"/>
        <v>0</v>
      </c>
      <c r="N173" s="94">
        <f t="shared" si="71"/>
        <v>0</v>
      </c>
      <c r="O173" s="94">
        <f t="shared" si="72"/>
        <v>0</v>
      </c>
      <c r="P173" s="94">
        <f t="shared" si="73"/>
        <v>0</v>
      </c>
      <c r="Q173" s="94">
        <v>0</v>
      </c>
    </row>
    <row r="174" spans="1:19" hidden="1" outlineLevel="1" x14ac:dyDescent="0.3">
      <c r="A174" s="182">
        <v>46190</v>
      </c>
      <c r="B174" s="141">
        <f t="shared" si="58"/>
        <v>4</v>
      </c>
      <c r="C174" s="94">
        <v>198</v>
      </c>
      <c r="D174" s="94">
        <v>14</v>
      </c>
      <c r="E174" s="94">
        <f t="shared" si="68"/>
        <v>1</v>
      </c>
      <c r="F174" s="94" cm="1">
        <f t="array" ref="F174">IF(AND(
   SUMPRODUCT((A174&gt;=$W$42:$W$50)*(A174&lt;=$X$42:$X$50))=0,
   ISNUMBER(MATCH(A174,$W$26:$W$38,0))=FALSE,
   B174&lt;=6,
   B174&gt;=2,
   B174&lt;=6
),1,0)</f>
        <v>1</v>
      </c>
      <c r="G174" s="94" cm="1">
        <f t="array" ref="G174">IF(AND(
   SUMPRODUCT((A174&gt;=$W$42:$W$50)*(A174&lt;=$X$42:$X$50))&gt;0,
   B174&gt;=2,
   B174&lt;=6,
   NOT(ISNUMBER(MATCH(A174,$W$26:$W$38,0)))
),1,0)</f>
        <v>0</v>
      </c>
      <c r="H174" s="94">
        <f t="shared" si="59"/>
        <v>0</v>
      </c>
      <c r="I174" s="94">
        <f t="shared" si="69"/>
        <v>0</v>
      </c>
      <c r="J174" s="94">
        <f t="shared" si="60"/>
        <v>1</v>
      </c>
      <c r="K174" s="94">
        <f>1</f>
        <v>1</v>
      </c>
      <c r="L174" s="94">
        <v>1</v>
      </c>
      <c r="M174" s="94">
        <f t="shared" si="70"/>
        <v>0</v>
      </c>
      <c r="N174" s="94">
        <f t="shared" si="71"/>
        <v>0</v>
      </c>
      <c r="O174" s="94">
        <f t="shared" si="72"/>
        <v>0</v>
      </c>
      <c r="P174" s="94">
        <f t="shared" si="73"/>
        <v>0</v>
      </c>
      <c r="Q174" s="94">
        <v>0</v>
      </c>
    </row>
    <row r="175" spans="1:19" hidden="1" outlineLevel="1" x14ac:dyDescent="0.3">
      <c r="A175" s="182">
        <v>46191</v>
      </c>
      <c r="B175" s="141">
        <f t="shared" si="58"/>
        <v>5</v>
      </c>
      <c r="C175" s="94">
        <v>197</v>
      </c>
      <c r="D175" s="94">
        <v>13</v>
      </c>
      <c r="E175" s="94">
        <f t="shared" si="68"/>
        <v>1</v>
      </c>
      <c r="F175" s="94" cm="1">
        <f t="array" ref="F175">IF(AND(
   SUMPRODUCT((A175&gt;=$W$42:$W$50)*(A175&lt;=$X$42:$X$50))=0,
   ISNUMBER(MATCH(A175,$W$26:$W$38,0))=FALSE,
   B175&lt;=6,
   B175&gt;=2,
   B175&lt;=6
),1,0)</f>
        <v>1</v>
      </c>
      <c r="G175" s="94" cm="1">
        <f t="array" ref="G175">IF(AND(
   SUMPRODUCT((A175&gt;=$W$42:$W$50)*(A175&lt;=$X$42:$X$50))&gt;0,
   B175&gt;=2,
   B175&lt;=6,
   NOT(ISNUMBER(MATCH(A175,$W$26:$W$38,0)))
),1,0)</f>
        <v>0</v>
      </c>
      <c r="H175" s="94">
        <f t="shared" si="59"/>
        <v>0</v>
      </c>
      <c r="I175" s="94">
        <f t="shared" si="69"/>
        <v>0</v>
      </c>
      <c r="J175" s="94">
        <f t="shared" si="60"/>
        <v>1</v>
      </c>
      <c r="K175" s="94">
        <f>1</f>
        <v>1</v>
      </c>
      <c r="L175" s="94">
        <v>1</v>
      </c>
      <c r="M175" s="94">
        <f t="shared" si="70"/>
        <v>0</v>
      </c>
      <c r="N175" s="94">
        <f t="shared" si="71"/>
        <v>1</v>
      </c>
      <c r="O175" s="94">
        <f t="shared" si="72"/>
        <v>0</v>
      </c>
      <c r="P175" s="94">
        <f t="shared" si="73"/>
        <v>1</v>
      </c>
      <c r="Q175" s="94">
        <v>0</v>
      </c>
    </row>
    <row r="176" spans="1:19" hidden="1" outlineLevel="1" x14ac:dyDescent="0.3">
      <c r="A176" s="182">
        <v>46192</v>
      </c>
      <c r="B176" s="141">
        <f t="shared" si="58"/>
        <v>6</v>
      </c>
      <c r="C176" s="94">
        <v>196</v>
      </c>
      <c r="D176" s="94">
        <v>12</v>
      </c>
      <c r="E176" s="94">
        <f t="shared" si="68"/>
        <v>1</v>
      </c>
      <c r="F176" s="94" cm="1">
        <f t="array" ref="F176">IF(AND(
   SUMPRODUCT((A176&gt;=$W$42:$W$50)*(A176&lt;=$X$42:$X$50))=0,
   ISNUMBER(MATCH(A176,$W$26:$W$38,0))=FALSE,
   B176&lt;=6,
   B176&gt;=2,
   B176&lt;=6
),1,0)</f>
        <v>1</v>
      </c>
      <c r="G176" s="94" cm="1">
        <f t="array" ref="G176">IF(AND(
   SUMPRODUCT((A176&gt;=$W$42:$W$50)*(A176&lt;=$X$42:$X$50))&gt;0,
   B176&gt;=2,
   B176&lt;=6,
   NOT(ISNUMBER(MATCH(A176,$W$26:$W$38,0)))
),1,0)</f>
        <v>0</v>
      </c>
      <c r="H176" s="94">
        <f t="shared" si="59"/>
        <v>0</v>
      </c>
      <c r="I176" s="94">
        <f t="shared" si="69"/>
        <v>0</v>
      </c>
      <c r="J176" s="94">
        <f t="shared" si="60"/>
        <v>1</v>
      </c>
      <c r="K176" s="94">
        <f>1</f>
        <v>1</v>
      </c>
      <c r="L176" s="94">
        <v>1</v>
      </c>
      <c r="M176" s="94">
        <f t="shared" si="70"/>
        <v>0</v>
      </c>
      <c r="N176" s="94">
        <f t="shared" si="71"/>
        <v>0</v>
      </c>
      <c r="O176" s="94">
        <f t="shared" si="72"/>
        <v>0</v>
      </c>
      <c r="P176" s="94">
        <f t="shared" si="73"/>
        <v>0</v>
      </c>
      <c r="Q176" s="94">
        <v>0</v>
      </c>
    </row>
    <row r="177" spans="1:17" hidden="1" outlineLevel="1" x14ac:dyDescent="0.3">
      <c r="A177" s="182">
        <v>46193</v>
      </c>
      <c r="B177" s="141">
        <f t="shared" si="58"/>
        <v>7</v>
      </c>
      <c r="C177" s="94">
        <v>195</v>
      </c>
      <c r="D177" s="94">
        <v>11</v>
      </c>
      <c r="E177" s="94">
        <f t="shared" si="68"/>
        <v>0</v>
      </c>
      <c r="F177" s="94" cm="1">
        <f t="array" ref="F177">IF(AND(
   SUMPRODUCT((A177&gt;=$W$42:$W$50)*(A177&lt;=$X$42:$X$50))=0,
   ISNUMBER(MATCH(A177,$W$26:$W$38,0))=FALSE,
   B177&lt;=6,
   B177&gt;=2,
   B177&lt;=6
),1,0)</f>
        <v>0</v>
      </c>
      <c r="G177" s="94" cm="1">
        <f t="array" ref="G177">IF(AND(
   SUMPRODUCT((A177&gt;=$W$42:$W$50)*(A177&lt;=$X$42:$X$50))&gt;0,
   B177&gt;=2,
   B177&lt;=6,
   NOT(ISNUMBER(MATCH(A177,$W$26:$W$38,0)))
),1,0)</f>
        <v>0</v>
      </c>
      <c r="H177" s="94">
        <f t="shared" si="59"/>
        <v>1</v>
      </c>
      <c r="I177" s="94">
        <f t="shared" si="69"/>
        <v>0</v>
      </c>
      <c r="J177" s="94">
        <f t="shared" si="60"/>
        <v>1</v>
      </c>
      <c r="K177" s="94">
        <f>1</f>
        <v>1</v>
      </c>
      <c r="L177" s="94">
        <v>1</v>
      </c>
      <c r="M177" s="94">
        <f t="shared" si="70"/>
        <v>1</v>
      </c>
      <c r="N177" s="94">
        <f t="shared" si="71"/>
        <v>0</v>
      </c>
      <c r="O177" s="94">
        <f t="shared" si="72"/>
        <v>1</v>
      </c>
      <c r="P177" s="94">
        <f t="shared" si="73"/>
        <v>1</v>
      </c>
      <c r="Q177" s="94">
        <v>0</v>
      </c>
    </row>
    <row r="178" spans="1:17" hidden="1" outlineLevel="1" x14ac:dyDescent="0.3">
      <c r="A178" s="182">
        <v>46194</v>
      </c>
      <c r="B178" s="141">
        <f t="shared" si="58"/>
        <v>1</v>
      </c>
      <c r="C178" s="94">
        <v>194</v>
      </c>
      <c r="D178" s="94">
        <v>10</v>
      </c>
      <c r="E178" s="94">
        <f t="shared" si="68"/>
        <v>0</v>
      </c>
      <c r="F178" s="94" cm="1">
        <f t="array" ref="F178">IF(AND(
   SUMPRODUCT((A178&gt;=$W$42:$W$50)*(A178&lt;=$X$42:$X$50))=0,
   ISNUMBER(MATCH(A178,$W$26:$W$38,0))=FALSE,
   B178&lt;=6,
   B178&gt;=2,
   B178&lt;=6
),1,0)</f>
        <v>0</v>
      </c>
      <c r="G178" s="94" cm="1">
        <f t="array" ref="G178">IF(AND(
   SUMPRODUCT((A178&gt;=$W$42:$W$50)*(A178&lt;=$X$42:$X$50))&gt;0,
   B178&gt;=2,
   B178&lt;=6,
   NOT(ISNUMBER(MATCH(A178,$W$26:$W$38,0)))
),1,0)</f>
        <v>0</v>
      </c>
      <c r="H178" s="94">
        <f t="shared" si="59"/>
        <v>0</v>
      </c>
      <c r="I178" s="94">
        <f t="shared" si="69"/>
        <v>1</v>
      </c>
      <c r="J178" s="94">
        <f t="shared" si="60"/>
        <v>0</v>
      </c>
      <c r="K178" s="94">
        <f>1</f>
        <v>1</v>
      </c>
      <c r="L178" s="94">
        <v>1</v>
      </c>
      <c r="M178" s="94">
        <f t="shared" si="70"/>
        <v>1</v>
      </c>
      <c r="N178" s="94">
        <f t="shared" si="71"/>
        <v>0</v>
      </c>
      <c r="O178" s="94">
        <f t="shared" si="72"/>
        <v>0</v>
      </c>
      <c r="P178" s="94">
        <f t="shared" si="73"/>
        <v>0</v>
      </c>
      <c r="Q178" s="94">
        <v>0</v>
      </c>
    </row>
    <row r="179" spans="1:17" hidden="1" outlineLevel="1" x14ac:dyDescent="0.3">
      <c r="A179" s="182">
        <v>46195</v>
      </c>
      <c r="B179" s="141">
        <f t="shared" si="58"/>
        <v>2</v>
      </c>
      <c r="C179" s="94">
        <v>193</v>
      </c>
      <c r="D179" s="94">
        <v>9</v>
      </c>
      <c r="E179" s="94">
        <f t="shared" si="68"/>
        <v>1</v>
      </c>
      <c r="F179" s="94" cm="1">
        <f t="array" ref="F179">IF(AND(
   SUMPRODUCT((A179&gt;=$W$42:$W$50)*(A179&lt;=$X$42:$X$50))=0,
   ISNUMBER(MATCH(A179,$W$26:$W$38,0))=FALSE,
   B179&lt;=6,
   B179&gt;=2,
   B179&lt;=6
),1,0)</f>
        <v>1</v>
      </c>
      <c r="G179" s="94" cm="1">
        <f t="array" ref="G179">IF(AND(
   SUMPRODUCT((A179&gt;=$W$42:$W$50)*(A179&lt;=$X$42:$X$50))&gt;0,
   B179&gt;=2,
   B179&lt;=6,
   NOT(ISNUMBER(MATCH(A179,$W$26:$W$38,0)))
),1,0)</f>
        <v>0</v>
      </c>
      <c r="H179" s="94">
        <f t="shared" si="59"/>
        <v>0</v>
      </c>
      <c r="I179" s="94">
        <f t="shared" si="69"/>
        <v>0</v>
      </c>
      <c r="J179" s="94">
        <f t="shared" si="60"/>
        <v>1</v>
      </c>
      <c r="K179" s="94">
        <f>1</f>
        <v>1</v>
      </c>
      <c r="L179" s="94">
        <v>1</v>
      </c>
      <c r="M179" s="94">
        <f t="shared" si="70"/>
        <v>0</v>
      </c>
      <c r="N179" s="94">
        <f t="shared" si="71"/>
        <v>0</v>
      </c>
      <c r="O179" s="94">
        <f t="shared" si="72"/>
        <v>0</v>
      </c>
      <c r="P179" s="94">
        <f t="shared" si="73"/>
        <v>0</v>
      </c>
      <c r="Q179" s="94">
        <v>0</v>
      </c>
    </row>
    <row r="180" spans="1:17" hidden="1" outlineLevel="1" x14ac:dyDescent="0.3">
      <c r="A180" s="182">
        <v>46196</v>
      </c>
      <c r="B180" s="141">
        <f t="shared" si="58"/>
        <v>3</v>
      </c>
      <c r="C180" s="94">
        <v>192</v>
      </c>
      <c r="D180" s="94">
        <v>8</v>
      </c>
      <c r="E180" s="94">
        <f t="shared" si="68"/>
        <v>1</v>
      </c>
      <c r="F180" s="94" cm="1">
        <f t="array" ref="F180">IF(AND(
   SUMPRODUCT((A180&gt;=$W$42:$W$50)*(A180&lt;=$X$42:$X$50))=0,
   ISNUMBER(MATCH(A180,$W$26:$W$38,0))=FALSE,
   B180&lt;=6,
   B180&gt;=2,
   B180&lt;=6
),1,0)</f>
        <v>1</v>
      </c>
      <c r="G180" s="94" cm="1">
        <f t="array" ref="G180">IF(AND(
   SUMPRODUCT((A180&gt;=$W$42:$W$50)*(A180&lt;=$X$42:$X$50))&gt;0,
   B180&gt;=2,
   B180&lt;=6,
   NOT(ISNUMBER(MATCH(A180,$W$26:$W$38,0)))
),1,0)</f>
        <v>0</v>
      </c>
      <c r="H180" s="94">
        <f t="shared" si="59"/>
        <v>0</v>
      </c>
      <c r="I180" s="94">
        <f t="shared" si="69"/>
        <v>0</v>
      </c>
      <c r="J180" s="94">
        <f t="shared" si="60"/>
        <v>1</v>
      </c>
      <c r="K180" s="94">
        <f>1</f>
        <v>1</v>
      </c>
      <c r="L180" s="94">
        <v>1</v>
      </c>
      <c r="M180" s="94">
        <f t="shared" si="70"/>
        <v>0</v>
      </c>
      <c r="N180" s="94">
        <f t="shared" si="71"/>
        <v>0</v>
      </c>
      <c r="O180" s="94">
        <f t="shared" si="72"/>
        <v>0</v>
      </c>
      <c r="P180" s="94">
        <f t="shared" si="73"/>
        <v>0</v>
      </c>
      <c r="Q180" s="94">
        <v>0</v>
      </c>
    </row>
    <row r="181" spans="1:17" hidden="1" outlineLevel="1" x14ac:dyDescent="0.3">
      <c r="A181" s="182">
        <v>46197</v>
      </c>
      <c r="B181" s="141">
        <f t="shared" si="58"/>
        <v>4</v>
      </c>
      <c r="C181" s="94">
        <v>191</v>
      </c>
      <c r="D181" s="94">
        <v>7</v>
      </c>
      <c r="E181" s="94">
        <f t="shared" si="68"/>
        <v>1</v>
      </c>
      <c r="F181" s="94" cm="1">
        <f t="array" ref="F181">IF(AND(
   SUMPRODUCT((A181&gt;=$W$42:$W$50)*(A181&lt;=$X$42:$X$50))=0,
   ISNUMBER(MATCH(A181,$W$26:$W$38,0))=FALSE,
   B181&lt;=6,
   B181&gt;=2,
   B181&lt;=6
),1,0)</f>
        <v>1</v>
      </c>
      <c r="G181" s="94" cm="1">
        <f t="array" ref="G181">IF(AND(
   SUMPRODUCT((A181&gt;=$W$42:$W$50)*(A181&lt;=$X$42:$X$50))&gt;0,
   B181&gt;=2,
   B181&lt;=6,
   NOT(ISNUMBER(MATCH(A181,$W$26:$W$38,0)))
),1,0)</f>
        <v>0</v>
      </c>
      <c r="H181" s="94">
        <f t="shared" si="59"/>
        <v>0</v>
      </c>
      <c r="I181" s="94">
        <f t="shared" si="69"/>
        <v>0</v>
      </c>
      <c r="J181" s="94">
        <f t="shared" si="60"/>
        <v>1</v>
      </c>
      <c r="K181" s="94">
        <f>1</f>
        <v>1</v>
      </c>
      <c r="L181" s="94">
        <v>1</v>
      </c>
      <c r="M181" s="94">
        <f t="shared" si="70"/>
        <v>0</v>
      </c>
      <c r="N181" s="94">
        <f t="shared" si="71"/>
        <v>0</v>
      </c>
      <c r="O181" s="94">
        <f t="shared" si="72"/>
        <v>0</v>
      </c>
      <c r="P181" s="94">
        <f t="shared" si="73"/>
        <v>0</v>
      </c>
      <c r="Q181" s="94">
        <v>0</v>
      </c>
    </row>
    <row r="182" spans="1:17" hidden="1" outlineLevel="1" x14ac:dyDescent="0.3">
      <c r="A182" s="182">
        <v>46198</v>
      </c>
      <c r="B182" s="141">
        <f t="shared" si="58"/>
        <v>5</v>
      </c>
      <c r="C182" s="94">
        <v>190</v>
      </c>
      <c r="D182" s="94">
        <v>6</v>
      </c>
      <c r="E182" s="94">
        <f t="shared" si="68"/>
        <v>1</v>
      </c>
      <c r="F182" s="94" cm="1">
        <f t="array" ref="F182">IF(AND(
   SUMPRODUCT((A182&gt;=$W$42:$W$50)*(A182&lt;=$X$42:$X$50))=0,
   ISNUMBER(MATCH(A182,$W$26:$W$38,0))=FALSE,
   B182&lt;=6,
   B182&gt;=2,
   B182&lt;=6
),1,0)</f>
        <v>1</v>
      </c>
      <c r="G182" s="94" cm="1">
        <f t="array" ref="G182">IF(AND(
   SUMPRODUCT((A182&gt;=$W$42:$W$50)*(A182&lt;=$X$42:$X$50))&gt;0,
   B182&gt;=2,
   B182&lt;=6,
   NOT(ISNUMBER(MATCH(A182,$W$26:$W$38,0)))
),1,0)</f>
        <v>0</v>
      </c>
      <c r="H182" s="94">
        <f t="shared" si="59"/>
        <v>0</v>
      </c>
      <c r="I182" s="94">
        <f t="shared" si="69"/>
        <v>0</v>
      </c>
      <c r="J182" s="94">
        <f t="shared" si="60"/>
        <v>1</v>
      </c>
      <c r="K182" s="94">
        <f>1</f>
        <v>1</v>
      </c>
      <c r="L182" s="94">
        <v>1</v>
      </c>
      <c r="M182" s="94">
        <f t="shared" si="70"/>
        <v>0</v>
      </c>
      <c r="N182" s="94">
        <f t="shared" si="71"/>
        <v>1</v>
      </c>
      <c r="O182" s="94">
        <f t="shared" si="72"/>
        <v>0</v>
      </c>
      <c r="P182" s="94">
        <f t="shared" si="73"/>
        <v>1</v>
      </c>
      <c r="Q182" s="94">
        <v>0</v>
      </c>
    </row>
    <row r="183" spans="1:17" hidden="1" outlineLevel="1" x14ac:dyDescent="0.3">
      <c r="A183" s="182">
        <v>46199</v>
      </c>
      <c r="B183" s="141">
        <f t="shared" si="58"/>
        <v>6</v>
      </c>
      <c r="C183" s="94">
        <v>189</v>
      </c>
      <c r="D183" s="94">
        <v>5</v>
      </c>
      <c r="E183" s="94">
        <f t="shared" si="68"/>
        <v>1</v>
      </c>
      <c r="F183" s="94" cm="1">
        <f t="array" ref="F183">IF(AND(
   SUMPRODUCT((A183&gt;=$W$42:$W$50)*(A183&lt;=$X$42:$X$50))=0,
   ISNUMBER(MATCH(A183,$W$26:$W$38,0))=FALSE,
   B183&lt;=6,
   B183&gt;=2,
   B183&lt;=6
),1,0)</f>
        <v>1</v>
      </c>
      <c r="G183" s="94" cm="1">
        <f t="array" ref="G183">IF(AND(
   SUMPRODUCT((A183&gt;=$W$42:$W$50)*(A183&lt;=$X$42:$X$50))&gt;0,
   B183&gt;=2,
   B183&lt;=6,
   NOT(ISNUMBER(MATCH(A183,$W$26:$W$38,0)))
),1,0)</f>
        <v>0</v>
      </c>
      <c r="H183" s="94">
        <f t="shared" si="59"/>
        <v>0</v>
      </c>
      <c r="I183" s="94">
        <f t="shared" si="69"/>
        <v>0</v>
      </c>
      <c r="J183" s="94">
        <f t="shared" si="60"/>
        <v>1</v>
      </c>
      <c r="K183" s="94">
        <f>1</f>
        <v>1</v>
      </c>
      <c r="L183" s="94">
        <v>1</v>
      </c>
      <c r="M183" s="94">
        <f t="shared" si="70"/>
        <v>0</v>
      </c>
      <c r="N183" s="94">
        <f t="shared" si="71"/>
        <v>0</v>
      </c>
      <c r="O183" s="94">
        <f t="shared" si="72"/>
        <v>0</v>
      </c>
      <c r="P183" s="94">
        <f t="shared" si="73"/>
        <v>0</v>
      </c>
      <c r="Q183" s="94">
        <v>0</v>
      </c>
    </row>
    <row r="184" spans="1:17" hidden="1" outlineLevel="1" x14ac:dyDescent="0.3">
      <c r="A184" s="182">
        <v>46200</v>
      </c>
      <c r="B184" s="141">
        <f t="shared" si="58"/>
        <v>7</v>
      </c>
      <c r="C184" s="94">
        <v>188</v>
      </c>
      <c r="D184" s="94">
        <v>4</v>
      </c>
      <c r="E184" s="94">
        <f t="shared" si="68"/>
        <v>0</v>
      </c>
      <c r="F184" s="94" cm="1">
        <f t="array" ref="F184">IF(AND(
   SUMPRODUCT((A184&gt;=$W$42:$W$50)*(A184&lt;=$X$42:$X$50))=0,
   ISNUMBER(MATCH(A184,$W$26:$W$38,0))=FALSE,
   B184&lt;=6,
   B184&gt;=2,
   B184&lt;=6
),1,0)</f>
        <v>0</v>
      </c>
      <c r="G184" s="94" cm="1">
        <f t="array" ref="G184">IF(AND(
   SUMPRODUCT((A184&gt;=$W$42:$W$50)*(A184&lt;=$X$42:$X$50))&gt;0,
   B184&gt;=2,
   B184&lt;=6,
   NOT(ISNUMBER(MATCH(A184,$W$26:$W$38,0)))
),1,0)</f>
        <v>0</v>
      </c>
      <c r="H184" s="94">
        <f t="shared" si="59"/>
        <v>1</v>
      </c>
      <c r="I184" s="94">
        <f t="shared" si="69"/>
        <v>0</v>
      </c>
      <c r="J184" s="94">
        <f t="shared" si="60"/>
        <v>1</v>
      </c>
      <c r="K184" s="94">
        <f>1</f>
        <v>1</v>
      </c>
      <c r="L184" s="94">
        <v>1</v>
      </c>
      <c r="M184" s="94">
        <f t="shared" si="70"/>
        <v>1</v>
      </c>
      <c r="N184" s="94">
        <f t="shared" si="71"/>
        <v>0</v>
      </c>
      <c r="O184" s="94">
        <f t="shared" si="72"/>
        <v>1</v>
      </c>
      <c r="P184" s="94">
        <f t="shared" si="73"/>
        <v>1</v>
      </c>
      <c r="Q184" s="94">
        <v>0</v>
      </c>
    </row>
    <row r="185" spans="1:17" hidden="1" outlineLevel="1" x14ac:dyDescent="0.3">
      <c r="A185" s="182">
        <v>46201</v>
      </c>
      <c r="B185" s="141">
        <f t="shared" si="58"/>
        <v>1</v>
      </c>
      <c r="C185" s="94">
        <v>187</v>
      </c>
      <c r="D185" s="94">
        <v>3</v>
      </c>
      <c r="E185" s="94">
        <f t="shared" si="68"/>
        <v>0</v>
      </c>
      <c r="F185" s="94" cm="1">
        <f t="array" ref="F185">IF(AND(
   SUMPRODUCT((A185&gt;=$W$42:$W$50)*(A185&lt;=$X$42:$X$50))=0,
   ISNUMBER(MATCH(A185,$W$26:$W$38,0))=FALSE,
   B185&lt;=6,
   B185&gt;=2,
   B185&lt;=6
),1,0)</f>
        <v>0</v>
      </c>
      <c r="G185" s="94" cm="1">
        <f t="array" ref="G185">IF(AND(
   SUMPRODUCT((A185&gt;=$W$42:$W$50)*(A185&lt;=$X$42:$X$50))&gt;0,
   B185&gt;=2,
   B185&lt;=6,
   NOT(ISNUMBER(MATCH(A185,$W$26:$W$38,0)))
),1,0)</f>
        <v>0</v>
      </c>
      <c r="H185" s="94">
        <f t="shared" si="59"/>
        <v>0</v>
      </c>
      <c r="I185" s="94">
        <f t="shared" si="69"/>
        <v>1</v>
      </c>
      <c r="J185" s="94">
        <f t="shared" si="60"/>
        <v>0</v>
      </c>
      <c r="K185" s="94">
        <f>1</f>
        <v>1</v>
      </c>
      <c r="L185" s="94">
        <v>1</v>
      </c>
      <c r="M185" s="94">
        <f t="shared" si="70"/>
        <v>1</v>
      </c>
      <c r="N185" s="94">
        <f t="shared" si="71"/>
        <v>0</v>
      </c>
      <c r="O185" s="94">
        <f t="shared" si="72"/>
        <v>0</v>
      </c>
      <c r="P185" s="94">
        <f t="shared" si="73"/>
        <v>0</v>
      </c>
      <c r="Q185" s="94">
        <v>0</v>
      </c>
    </row>
    <row r="186" spans="1:17" hidden="1" outlineLevel="1" x14ac:dyDescent="0.3">
      <c r="A186" s="182">
        <v>46202</v>
      </c>
      <c r="B186" s="141">
        <f t="shared" si="58"/>
        <v>2</v>
      </c>
      <c r="C186" s="94">
        <v>186</v>
      </c>
      <c r="D186" s="94">
        <v>2</v>
      </c>
      <c r="E186" s="94">
        <f t="shared" si="68"/>
        <v>1</v>
      </c>
      <c r="F186" s="94" cm="1">
        <f t="array" ref="F186">IF(AND(
   SUMPRODUCT((A186&gt;=$W$42:$W$50)*(A186&lt;=$X$42:$X$50))=0,
   ISNUMBER(MATCH(A186,$W$26:$W$38,0))=FALSE,
   B186&lt;=6,
   B186&gt;=2,
   B186&lt;=6
),1,0)</f>
        <v>1</v>
      </c>
      <c r="G186" s="94" cm="1">
        <f t="array" ref="G186">IF(AND(
   SUMPRODUCT((A186&gt;=$W$42:$W$50)*(A186&lt;=$X$42:$X$50))&gt;0,
   B186&gt;=2,
   B186&lt;=6,
   NOT(ISNUMBER(MATCH(A186,$W$26:$W$38,0)))
),1,0)</f>
        <v>0</v>
      </c>
      <c r="H186" s="94">
        <f t="shared" si="59"/>
        <v>0</v>
      </c>
      <c r="I186" s="94">
        <f t="shared" si="69"/>
        <v>0</v>
      </c>
      <c r="J186" s="94">
        <f t="shared" si="60"/>
        <v>1</v>
      </c>
      <c r="K186" s="94">
        <f>1</f>
        <v>1</v>
      </c>
      <c r="L186" s="94">
        <v>1</v>
      </c>
      <c r="M186" s="94">
        <f t="shared" si="70"/>
        <v>0</v>
      </c>
      <c r="N186" s="94">
        <f t="shared" si="71"/>
        <v>0</v>
      </c>
      <c r="O186" s="94">
        <f t="shared" si="72"/>
        <v>0</v>
      </c>
      <c r="P186" s="94">
        <f t="shared" si="73"/>
        <v>0</v>
      </c>
      <c r="Q186" s="94">
        <v>0</v>
      </c>
    </row>
    <row r="187" spans="1:17" hidden="1" outlineLevel="1" x14ac:dyDescent="0.3">
      <c r="A187" s="182">
        <v>46203</v>
      </c>
      <c r="B187" s="141">
        <f t="shared" si="58"/>
        <v>3</v>
      </c>
      <c r="C187" s="94">
        <v>185</v>
      </c>
      <c r="D187" s="94">
        <v>1</v>
      </c>
      <c r="E187" s="94">
        <f t="shared" si="68"/>
        <v>1</v>
      </c>
      <c r="F187" s="94" cm="1">
        <f t="array" ref="F187">IF(AND(
   SUMPRODUCT((A187&gt;=$W$42:$W$50)*(A187&lt;=$X$42:$X$50))=0,
   ISNUMBER(MATCH(A187,$W$26:$W$38,0))=FALSE,
   B187&lt;=6,
   B187&gt;=2,
   B187&lt;=6
),1,0)</f>
        <v>1</v>
      </c>
      <c r="G187" s="94" cm="1">
        <f t="array" ref="G187">IF(AND(
   SUMPRODUCT((A187&gt;=$W$42:$W$50)*(A187&lt;=$X$42:$X$50))&gt;0,
   B187&gt;=2,
   B187&lt;=6,
   NOT(ISNUMBER(MATCH(A187,$W$26:$W$38,0)))
),1,0)</f>
        <v>0</v>
      </c>
      <c r="H187" s="94">
        <f t="shared" si="59"/>
        <v>0</v>
      </c>
      <c r="I187" s="94">
        <f t="shared" si="69"/>
        <v>0</v>
      </c>
      <c r="J187" s="94">
        <f t="shared" si="60"/>
        <v>1</v>
      </c>
      <c r="K187" s="94">
        <f>1</f>
        <v>1</v>
      </c>
      <c r="L187" s="94">
        <v>1</v>
      </c>
      <c r="M187" s="94">
        <f t="shared" si="70"/>
        <v>0</v>
      </c>
      <c r="N187" s="94">
        <f t="shared" si="71"/>
        <v>0</v>
      </c>
      <c r="O187" s="94">
        <f t="shared" si="72"/>
        <v>0</v>
      </c>
      <c r="P187" s="94">
        <f t="shared" si="73"/>
        <v>0</v>
      </c>
      <c r="Q187" s="94">
        <v>0</v>
      </c>
    </row>
    <row r="188" spans="1:17" collapsed="1" x14ac:dyDescent="0.3">
      <c r="A188" s="112" t="s">
        <v>140</v>
      </c>
      <c r="B188" s="141"/>
      <c r="C188" s="114">
        <f>C158</f>
        <v>214</v>
      </c>
      <c r="D188" s="114">
        <f>D158</f>
        <v>30</v>
      </c>
      <c r="E188" s="114">
        <f>SUM(E158:E187)</f>
        <v>22</v>
      </c>
      <c r="F188" s="114">
        <f t="shared" ref="F188:Q188" si="74">SUM(F158:F187)</f>
        <v>22</v>
      </c>
      <c r="G188" s="114">
        <f t="shared" si="74"/>
        <v>0</v>
      </c>
      <c r="H188" s="114">
        <f t="shared" si="74"/>
        <v>4</v>
      </c>
      <c r="I188" s="114">
        <f t="shared" si="74"/>
        <v>4</v>
      </c>
      <c r="J188" s="114">
        <f t="shared" si="74"/>
        <v>26</v>
      </c>
      <c r="K188" s="114">
        <f t="shared" si="74"/>
        <v>30</v>
      </c>
      <c r="L188" s="114">
        <f t="shared" si="74"/>
        <v>30</v>
      </c>
      <c r="M188" s="114">
        <f t="shared" si="74"/>
        <v>8</v>
      </c>
      <c r="N188" s="114">
        <f t="shared" si="74"/>
        <v>4</v>
      </c>
      <c r="O188" s="114">
        <f t="shared" si="74"/>
        <v>4</v>
      </c>
      <c r="P188" s="114">
        <f t="shared" si="74"/>
        <v>8</v>
      </c>
      <c r="Q188" s="114">
        <f t="shared" si="74"/>
        <v>0</v>
      </c>
    </row>
    <row r="189" spans="1:17" hidden="1" outlineLevel="1" x14ac:dyDescent="0.3">
      <c r="A189" s="182">
        <v>46204</v>
      </c>
      <c r="B189" s="141">
        <f t="shared" si="58"/>
        <v>4</v>
      </c>
      <c r="C189" s="94">
        <v>184</v>
      </c>
      <c r="D189" s="94">
        <v>31</v>
      </c>
      <c r="E189" s="94">
        <f t="shared" ref="E189" si="75">MAX(J189-H189,0)</f>
        <v>1</v>
      </c>
      <c r="F189" s="94" cm="1">
        <f t="array" ref="F189">IF(AND(
   SUMPRODUCT((A189&gt;=$W$42:$W$50)*(A189&lt;=$X$42:$X$50))=0,
   ISNUMBER(MATCH(A189,$W$26:$W$38,0))=FALSE,
   B189&lt;=6,
   B189&gt;=2,
   B189&lt;=6
),1,0)</f>
        <v>1</v>
      </c>
      <c r="G189" s="94" cm="1">
        <f t="array" ref="G189">IF(AND(
   SUMPRODUCT((A189&gt;=$W$42:$W$50)*(A189&lt;=$X$42:$X$50))&gt;0,
   B189&gt;=2,
   B189&lt;=6,
   NOT(ISNUMBER(MATCH(A189,$W$26:$W$38,0)))
),1,0)</f>
        <v>0</v>
      </c>
      <c r="H189" s="94">
        <f t="shared" si="59"/>
        <v>0</v>
      </c>
      <c r="I189" s="94">
        <f t="shared" ref="I189" si="76">IF(OR(B189=1,ISNUMBER(MATCH(A189,$W$26:$W$38,0))),1,0)</f>
        <v>0</v>
      </c>
      <c r="J189" s="94">
        <f t="shared" si="60"/>
        <v>1</v>
      </c>
      <c r="K189" s="94">
        <f>1</f>
        <v>1</v>
      </c>
      <c r="L189" s="94">
        <v>1</v>
      </c>
      <c r="M189" s="94">
        <f t="shared" ref="M189" si="77">H189+I189</f>
        <v>0</v>
      </c>
      <c r="N189" s="94">
        <f t="shared" ref="N189" si="78">IF(OR(
    AND(B189=5,NOT(ISNUMBER(MATCH(A189+1,$W$26:$W$38,0)))),
    TEXT(A189,"TT.MM")="23.12",
    TEXT(A189,"TT.MM")="30.12"
),
IF(OR(TEXT(A189,"TT.MM")="07.03",TEXT(A189,"TT.MM")="30.10"),0,1),
0)</f>
        <v>0</v>
      </c>
      <c r="O189" s="94">
        <f t="shared" ref="O189" si="79">IF(OR(
   B189=7,
   ISNUMBER(MATCH(A189+1,$W$26:$W$38,0)),
   TEXT(A189,"TT.MM")="07.03",
   TEXT(A189,"TT.MM")="30.10"
),IF(OR(TEXT(A189,"TT.MM")="23.12",TEXT(A189,"TT.MM")="30.12"),0,1),0)</f>
        <v>0</v>
      </c>
      <c r="P189" s="94">
        <f t="shared" ref="P189" si="80">N189+O189</f>
        <v>0</v>
      </c>
      <c r="Q189" s="94">
        <v>0</v>
      </c>
    </row>
    <row r="190" spans="1:17" hidden="1" outlineLevel="1" x14ac:dyDescent="0.3">
      <c r="A190" s="182">
        <v>46205</v>
      </c>
      <c r="B190" s="141">
        <f t="shared" si="58"/>
        <v>5</v>
      </c>
      <c r="C190" s="94">
        <v>183</v>
      </c>
      <c r="D190" s="94">
        <v>30</v>
      </c>
      <c r="E190" s="94">
        <f t="shared" ref="E190:E219" si="81">MAX(J190-H190,0)</f>
        <v>1</v>
      </c>
      <c r="F190" s="94" cm="1">
        <f t="array" ref="F190">IF(AND(
   SUMPRODUCT((A190&gt;=$W$42:$W$50)*(A190&lt;=$X$42:$X$50))=0,
   ISNUMBER(MATCH(A190,$W$26:$W$38,0))=FALSE,
   B190&lt;=6,
   B190&gt;=2,
   B190&lt;=6
),1,0)</f>
        <v>1</v>
      </c>
      <c r="G190" s="94" cm="1">
        <f t="array" ref="G190">IF(AND(
   SUMPRODUCT((A190&gt;=$W$42:$W$50)*(A190&lt;=$X$42:$X$50))&gt;0,
   B190&gt;=2,
   B190&lt;=6,
   NOT(ISNUMBER(MATCH(A190,$W$26:$W$38,0)))
),1,0)</f>
        <v>0</v>
      </c>
      <c r="H190" s="94">
        <f t="shared" si="59"/>
        <v>0</v>
      </c>
      <c r="I190" s="94">
        <f t="shared" ref="I190:I219" si="82">IF(OR(B190=1,ISNUMBER(MATCH(A190,$W$26:$W$38,0))),1,0)</f>
        <v>0</v>
      </c>
      <c r="J190" s="94">
        <f t="shared" si="60"/>
        <v>1</v>
      </c>
      <c r="K190" s="94">
        <f>1</f>
        <v>1</v>
      </c>
      <c r="L190" s="94">
        <v>1</v>
      </c>
      <c r="M190" s="94">
        <f t="shared" ref="M190:M219" si="83">H190+I190</f>
        <v>0</v>
      </c>
      <c r="N190" s="94">
        <f t="shared" ref="N190:N219" si="84">IF(OR(
    AND(B190=5,NOT(ISNUMBER(MATCH(A190+1,$W$26:$W$38,0)))),
    TEXT(A190,"TT.MM")="23.12",
    TEXT(A190,"TT.MM")="30.12"
),
IF(OR(TEXT(A190,"TT.MM")="07.03",TEXT(A190,"TT.MM")="30.10"),0,1),
0)</f>
        <v>1</v>
      </c>
      <c r="O190" s="94">
        <f t="shared" ref="O190:O219" si="85">IF(OR(
   B190=7,
   ISNUMBER(MATCH(A190+1,$W$26:$W$38,0)),
   TEXT(A190,"TT.MM")="07.03",
   TEXT(A190,"TT.MM")="30.10"
),IF(OR(TEXT(A190,"TT.MM")="23.12",TEXT(A190,"TT.MM")="30.12"),0,1),0)</f>
        <v>0</v>
      </c>
      <c r="P190" s="94">
        <f t="shared" ref="P190:P219" si="86">N190+O190</f>
        <v>1</v>
      </c>
      <c r="Q190" s="94">
        <v>0</v>
      </c>
    </row>
    <row r="191" spans="1:17" hidden="1" outlineLevel="1" x14ac:dyDescent="0.3">
      <c r="A191" s="182">
        <v>46206</v>
      </c>
      <c r="B191" s="141">
        <f t="shared" si="58"/>
        <v>6</v>
      </c>
      <c r="C191" s="94">
        <v>182</v>
      </c>
      <c r="D191" s="94">
        <v>29</v>
      </c>
      <c r="E191" s="94">
        <f t="shared" si="81"/>
        <v>1</v>
      </c>
      <c r="F191" s="94" cm="1">
        <f t="array" ref="F191">IF(AND(
   SUMPRODUCT((A191&gt;=$W$42:$W$50)*(A191&lt;=$X$42:$X$50))=0,
   ISNUMBER(MATCH(A191,$W$26:$W$38,0))=FALSE,
   B191&lt;=6,
   B191&gt;=2,
   B191&lt;=6
),1,0)</f>
        <v>1</v>
      </c>
      <c r="G191" s="94" cm="1">
        <f t="array" ref="G191">IF(AND(
   SUMPRODUCT((A191&gt;=$W$42:$W$50)*(A191&lt;=$X$42:$X$50))&gt;0,
   B191&gt;=2,
   B191&lt;=6,
   NOT(ISNUMBER(MATCH(A191,$W$26:$W$38,0)))
),1,0)</f>
        <v>0</v>
      </c>
      <c r="H191" s="94">
        <f t="shared" si="59"/>
        <v>0</v>
      </c>
      <c r="I191" s="94">
        <f t="shared" si="82"/>
        <v>0</v>
      </c>
      <c r="J191" s="94">
        <f t="shared" si="60"/>
        <v>1</v>
      </c>
      <c r="K191" s="94">
        <f>1</f>
        <v>1</v>
      </c>
      <c r="L191" s="94">
        <v>1</v>
      </c>
      <c r="M191" s="94">
        <f t="shared" si="83"/>
        <v>0</v>
      </c>
      <c r="N191" s="94">
        <f t="shared" si="84"/>
        <v>0</v>
      </c>
      <c r="O191" s="94">
        <f t="shared" si="85"/>
        <v>0</v>
      </c>
      <c r="P191" s="94">
        <f t="shared" si="86"/>
        <v>0</v>
      </c>
      <c r="Q191" s="94">
        <v>0</v>
      </c>
    </row>
    <row r="192" spans="1:17" hidden="1" outlineLevel="1" x14ac:dyDescent="0.3">
      <c r="A192" s="182">
        <v>46207</v>
      </c>
      <c r="B192" s="141">
        <f t="shared" si="58"/>
        <v>7</v>
      </c>
      <c r="C192" s="94">
        <v>181</v>
      </c>
      <c r="D192" s="94">
        <v>28</v>
      </c>
      <c r="E192" s="94">
        <f t="shared" si="81"/>
        <v>0</v>
      </c>
      <c r="F192" s="94" cm="1">
        <f t="array" ref="F192">IF(AND(
   SUMPRODUCT((A192&gt;=$W$42:$W$50)*(A192&lt;=$X$42:$X$50))=0,
   ISNUMBER(MATCH(A192,$W$26:$W$38,0))=FALSE,
   B192&lt;=6,
   B192&gt;=2,
   B192&lt;=6
),1,0)</f>
        <v>0</v>
      </c>
      <c r="G192" s="94" cm="1">
        <f t="array" ref="G192">IF(AND(
   SUMPRODUCT((A192&gt;=$W$42:$W$50)*(A192&lt;=$X$42:$X$50))&gt;0,
   B192&gt;=2,
   B192&lt;=6,
   NOT(ISNUMBER(MATCH(A192,$W$26:$W$38,0)))
),1,0)</f>
        <v>0</v>
      </c>
      <c r="H192" s="94">
        <f t="shared" si="59"/>
        <v>1</v>
      </c>
      <c r="I192" s="94">
        <f t="shared" si="82"/>
        <v>0</v>
      </c>
      <c r="J192" s="94">
        <f t="shared" si="60"/>
        <v>1</v>
      </c>
      <c r="K192" s="94">
        <f>1</f>
        <v>1</v>
      </c>
      <c r="L192" s="94">
        <v>1</v>
      </c>
      <c r="M192" s="94">
        <f t="shared" si="83"/>
        <v>1</v>
      </c>
      <c r="N192" s="94">
        <f t="shared" si="84"/>
        <v>0</v>
      </c>
      <c r="O192" s="94">
        <f t="shared" si="85"/>
        <v>1</v>
      </c>
      <c r="P192" s="94">
        <f t="shared" si="86"/>
        <v>1</v>
      </c>
      <c r="Q192" s="94">
        <v>0</v>
      </c>
    </row>
    <row r="193" spans="1:17" hidden="1" outlineLevel="1" x14ac:dyDescent="0.3">
      <c r="A193" s="182">
        <v>46208</v>
      </c>
      <c r="B193" s="141">
        <f t="shared" si="58"/>
        <v>1</v>
      </c>
      <c r="C193" s="94">
        <v>180</v>
      </c>
      <c r="D193" s="94">
        <v>27</v>
      </c>
      <c r="E193" s="94">
        <f t="shared" si="81"/>
        <v>0</v>
      </c>
      <c r="F193" s="94" cm="1">
        <f t="array" ref="F193">IF(AND(
   SUMPRODUCT((A193&gt;=$W$42:$W$50)*(A193&lt;=$X$42:$X$50))=0,
   ISNUMBER(MATCH(A193,$W$26:$W$38,0))=FALSE,
   B193&lt;=6,
   B193&gt;=2,
   B193&lt;=6
),1,0)</f>
        <v>0</v>
      </c>
      <c r="G193" s="94" cm="1">
        <f t="array" ref="G193">IF(AND(
   SUMPRODUCT((A193&gt;=$W$42:$W$50)*(A193&lt;=$X$42:$X$50))&gt;0,
   B193&gt;=2,
   B193&lt;=6,
   NOT(ISNUMBER(MATCH(A193,$W$26:$W$38,0)))
),1,0)</f>
        <v>0</v>
      </c>
      <c r="H193" s="94">
        <f t="shared" si="59"/>
        <v>0</v>
      </c>
      <c r="I193" s="94">
        <f t="shared" si="82"/>
        <v>1</v>
      </c>
      <c r="J193" s="94">
        <f t="shared" si="60"/>
        <v>0</v>
      </c>
      <c r="K193" s="94">
        <f>1</f>
        <v>1</v>
      </c>
      <c r="L193" s="94">
        <v>1</v>
      </c>
      <c r="M193" s="94">
        <f t="shared" si="83"/>
        <v>1</v>
      </c>
      <c r="N193" s="94">
        <f t="shared" si="84"/>
        <v>0</v>
      </c>
      <c r="O193" s="94">
        <f t="shared" si="85"/>
        <v>0</v>
      </c>
      <c r="P193" s="94">
        <f t="shared" si="86"/>
        <v>0</v>
      </c>
      <c r="Q193" s="94">
        <v>0</v>
      </c>
    </row>
    <row r="194" spans="1:17" hidden="1" outlineLevel="1" x14ac:dyDescent="0.3">
      <c r="A194" s="182">
        <v>46209</v>
      </c>
      <c r="B194" s="141">
        <f t="shared" si="58"/>
        <v>2</v>
      </c>
      <c r="C194" s="94">
        <v>179</v>
      </c>
      <c r="D194" s="94">
        <v>26</v>
      </c>
      <c r="E194" s="94">
        <f t="shared" si="81"/>
        <v>1</v>
      </c>
      <c r="F194" s="94" cm="1">
        <f t="array" ref="F194">IF(AND(
   SUMPRODUCT((A194&gt;=$W$42:$W$50)*(A194&lt;=$X$42:$X$50))=0,
   ISNUMBER(MATCH(A194,$W$26:$W$38,0))=FALSE,
   B194&lt;=6,
   B194&gt;=2,
   B194&lt;=6
),1,0)</f>
        <v>1</v>
      </c>
      <c r="G194" s="94" cm="1">
        <f t="array" ref="G194">IF(AND(
   SUMPRODUCT((A194&gt;=$W$42:$W$50)*(A194&lt;=$X$42:$X$50))&gt;0,
   B194&gt;=2,
   B194&lt;=6,
   NOT(ISNUMBER(MATCH(A194,$W$26:$W$38,0)))
),1,0)</f>
        <v>0</v>
      </c>
      <c r="H194" s="94">
        <f t="shared" si="59"/>
        <v>0</v>
      </c>
      <c r="I194" s="94">
        <f t="shared" si="82"/>
        <v>0</v>
      </c>
      <c r="J194" s="94">
        <f t="shared" si="60"/>
        <v>1</v>
      </c>
      <c r="K194" s="94">
        <f>1</f>
        <v>1</v>
      </c>
      <c r="L194" s="94">
        <v>1</v>
      </c>
      <c r="M194" s="94">
        <f t="shared" si="83"/>
        <v>0</v>
      </c>
      <c r="N194" s="94">
        <f t="shared" si="84"/>
        <v>0</v>
      </c>
      <c r="O194" s="94">
        <f t="shared" si="85"/>
        <v>0</v>
      </c>
      <c r="P194" s="94">
        <f t="shared" si="86"/>
        <v>0</v>
      </c>
      <c r="Q194" s="94">
        <v>0</v>
      </c>
    </row>
    <row r="195" spans="1:17" hidden="1" outlineLevel="1" x14ac:dyDescent="0.3">
      <c r="A195" s="182">
        <v>46210</v>
      </c>
      <c r="B195" s="141">
        <f t="shared" ref="B195:B258" si="87">WEEKDAY(A195)</f>
        <v>3</v>
      </c>
      <c r="C195" s="94">
        <v>178</v>
      </c>
      <c r="D195" s="94">
        <v>25</v>
      </c>
      <c r="E195" s="94">
        <f t="shared" si="81"/>
        <v>1</v>
      </c>
      <c r="F195" s="94" cm="1">
        <f t="array" ref="F195">IF(AND(
   SUMPRODUCT((A195&gt;=$W$42:$W$50)*(A195&lt;=$X$42:$X$50))=0,
   ISNUMBER(MATCH(A195,$W$26:$W$38,0))=FALSE,
   B195&lt;=6,
   B195&gt;=2,
   B195&lt;=6
),1,0)</f>
        <v>1</v>
      </c>
      <c r="G195" s="94" cm="1">
        <f t="array" ref="G195">IF(AND(
   SUMPRODUCT((A195&gt;=$W$42:$W$50)*(A195&lt;=$X$42:$X$50))&gt;0,
   B195&gt;=2,
   B195&lt;=6,
   NOT(ISNUMBER(MATCH(A195,$W$26:$W$38,0)))
),1,0)</f>
        <v>0</v>
      </c>
      <c r="H195" s="94">
        <f t="shared" ref="H195:H258" si="88">IF(AND(B195=7,NOT(ISNUMBER(MATCH(A195,$W$26:$W$38,0)))),1,0)</f>
        <v>0</v>
      </c>
      <c r="I195" s="94">
        <f t="shared" si="82"/>
        <v>0</v>
      </c>
      <c r="J195" s="94">
        <f t="shared" si="60"/>
        <v>1</v>
      </c>
      <c r="K195" s="94">
        <f>1</f>
        <v>1</v>
      </c>
      <c r="L195" s="94">
        <v>1</v>
      </c>
      <c r="M195" s="94">
        <f t="shared" si="83"/>
        <v>0</v>
      </c>
      <c r="N195" s="94">
        <f t="shared" si="84"/>
        <v>0</v>
      </c>
      <c r="O195" s="94">
        <f t="shared" si="85"/>
        <v>0</v>
      </c>
      <c r="P195" s="94">
        <f t="shared" si="86"/>
        <v>0</v>
      </c>
      <c r="Q195" s="94">
        <v>0</v>
      </c>
    </row>
    <row r="196" spans="1:17" hidden="1" outlineLevel="1" x14ac:dyDescent="0.3">
      <c r="A196" s="182">
        <v>46211</v>
      </c>
      <c r="B196" s="141">
        <f t="shared" si="87"/>
        <v>4</v>
      </c>
      <c r="C196" s="94">
        <v>177</v>
      </c>
      <c r="D196" s="94">
        <v>24</v>
      </c>
      <c r="E196" s="94">
        <f t="shared" si="81"/>
        <v>1</v>
      </c>
      <c r="F196" s="94" cm="1">
        <f t="array" ref="F196">IF(AND(
   SUMPRODUCT((A196&gt;=$W$42:$W$50)*(A196&lt;=$X$42:$X$50))=0,
   ISNUMBER(MATCH(A196,$W$26:$W$38,0))=FALSE,
   B196&lt;=6,
   B196&gt;=2,
   B196&lt;=6
),1,0)</f>
        <v>1</v>
      </c>
      <c r="G196" s="94" cm="1">
        <f t="array" ref="G196">IF(AND(
   SUMPRODUCT((A196&gt;=$W$42:$W$50)*(A196&lt;=$X$42:$X$50))&gt;0,
   B196&gt;=2,
   B196&lt;=6,
   NOT(ISNUMBER(MATCH(A196,$W$26:$W$38,0)))
),1,0)</f>
        <v>0</v>
      </c>
      <c r="H196" s="94">
        <f t="shared" si="88"/>
        <v>0</v>
      </c>
      <c r="I196" s="94">
        <f t="shared" si="82"/>
        <v>0</v>
      </c>
      <c r="J196" s="94">
        <f t="shared" si="60"/>
        <v>1</v>
      </c>
      <c r="K196" s="94">
        <f>1</f>
        <v>1</v>
      </c>
      <c r="L196" s="94">
        <v>1</v>
      </c>
      <c r="M196" s="94">
        <f t="shared" si="83"/>
        <v>0</v>
      </c>
      <c r="N196" s="94">
        <f t="shared" si="84"/>
        <v>0</v>
      </c>
      <c r="O196" s="94">
        <f t="shared" si="85"/>
        <v>0</v>
      </c>
      <c r="P196" s="94">
        <f t="shared" si="86"/>
        <v>0</v>
      </c>
      <c r="Q196" s="94">
        <v>0</v>
      </c>
    </row>
    <row r="197" spans="1:17" hidden="1" outlineLevel="1" x14ac:dyDescent="0.3">
      <c r="A197" s="182">
        <v>46212</v>
      </c>
      <c r="B197" s="141">
        <f t="shared" si="87"/>
        <v>5</v>
      </c>
      <c r="C197" s="94">
        <v>176</v>
      </c>
      <c r="D197" s="94">
        <v>23</v>
      </c>
      <c r="E197" s="94">
        <f t="shared" si="81"/>
        <v>1</v>
      </c>
      <c r="F197" s="94" cm="1">
        <f t="array" ref="F197">IF(AND(
   SUMPRODUCT((A197&gt;=$W$42:$W$50)*(A197&lt;=$X$42:$X$50))=0,
   ISNUMBER(MATCH(A197,$W$26:$W$38,0))=FALSE,
   B197&lt;=6,
   B197&gt;=2,
   B197&lt;=6
),1,0)</f>
        <v>1</v>
      </c>
      <c r="G197" s="94" cm="1">
        <f t="array" ref="G197">IF(AND(
   SUMPRODUCT((A197&gt;=$W$42:$W$50)*(A197&lt;=$X$42:$X$50))&gt;0,
   B197&gt;=2,
   B197&lt;=6,
   NOT(ISNUMBER(MATCH(A197,$W$26:$W$38,0)))
),1,0)</f>
        <v>0</v>
      </c>
      <c r="H197" s="94">
        <f t="shared" si="88"/>
        <v>0</v>
      </c>
      <c r="I197" s="94">
        <f t="shared" si="82"/>
        <v>0</v>
      </c>
      <c r="J197" s="94">
        <f t="shared" si="60"/>
        <v>1</v>
      </c>
      <c r="K197" s="94">
        <f>1</f>
        <v>1</v>
      </c>
      <c r="L197" s="94">
        <v>1</v>
      </c>
      <c r="M197" s="94">
        <f t="shared" si="83"/>
        <v>0</v>
      </c>
      <c r="N197" s="94">
        <f t="shared" si="84"/>
        <v>1</v>
      </c>
      <c r="O197" s="94">
        <f t="shared" si="85"/>
        <v>0</v>
      </c>
      <c r="P197" s="94">
        <f t="shared" si="86"/>
        <v>1</v>
      </c>
      <c r="Q197" s="94">
        <v>0</v>
      </c>
    </row>
    <row r="198" spans="1:17" hidden="1" outlineLevel="1" x14ac:dyDescent="0.3">
      <c r="A198" s="182">
        <v>46213</v>
      </c>
      <c r="B198" s="141">
        <f t="shared" si="87"/>
        <v>6</v>
      </c>
      <c r="C198" s="94">
        <v>175</v>
      </c>
      <c r="D198" s="94">
        <v>22</v>
      </c>
      <c r="E198" s="94">
        <f t="shared" si="81"/>
        <v>1</v>
      </c>
      <c r="F198" s="94" cm="1">
        <f t="array" ref="F198">IF(AND(
   SUMPRODUCT((A198&gt;=$W$42:$W$50)*(A198&lt;=$X$42:$X$50))=0,
   ISNUMBER(MATCH(A198,$W$26:$W$38,0))=FALSE,
   B198&lt;=6,
   B198&gt;=2,
   B198&lt;=6
),1,0)</f>
        <v>1</v>
      </c>
      <c r="G198" s="94" cm="1">
        <f t="array" ref="G198">IF(AND(
   SUMPRODUCT((A198&gt;=$W$42:$W$50)*(A198&lt;=$X$42:$X$50))&gt;0,
   B198&gt;=2,
   B198&lt;=6,
   NOT(ISNUMBER(MATCH(A198,$W$26:$W$38,0)))
),1,0)</f>
        <v>0</v>
      </c>
      <c r="H198" s="94">
        <f t="shared" si="88"/>
        <v>0</v>
      </c>
      <c r="I198" s="94">
        <f t="shared" si="82"/>
        <v>0</v>
      </c>
      <c r="J198" s="94">
        <f t="shared" si="60"/>
        <v>1</v>
      </c>
      <c r="K198" s="94">
        <f>1</f>
        <v>1</v>
      </c>
      <c r="L198" s="94">
        <v>1</v>
      </c>
      <c r="M198" s="94">
        <f t="shared" si="83"/>
        <v>0</v>
      </c>
      <c r="N198" s="94">
        <f t="shared" si="84"/>
        <v>0</v>
      </c>
      <c r="O198" s="94">
        <f t="shared" si="85"/>
        <v>0</v>
      </c>
      <c r="P198" s="94">
        <f t="shared" si="86"/>
        <v>0</v>
      </c>
      <c r="Q198" s="94">
        <v>0</v>
      </c>
    </row>
    <row r="199" spans="1:17" hidden="1" outlineLevel="1" x14ac:dyDescent="0.3">
      <c r="A199" s="182">
        <v>46214</v>
      </c>
      <c r="B199" s="141">
        <f t="shared" si="87"/>
        <v>7</v>
      </c>
      <c r="C199" s="94">
        <v>174</v>
      </c>
      <c r="D199" s="94">
        <v>21</v>
      </c>
      <c r="E199" s="94">
        <f t="shared" si="81"/>
        <v>0</v>
      </c>
      <c r="F199" s="94" cm="1">
        <f t="array" ref="F199">IF(AND(
   SUMPRODUCT((A199&gt;=$W$42:$W$50)*(A199&lt;=$X$42:$X$50))=0,
   ISNUMBER(MATCH(A199,$W$26:$W$38,0))=FALSE,
   B199&lt;=6,
   B199&gt;=2,
   B199&lt;=6
),1,0)</f>
        <v>0</v>
      </c>
      <c r="G199" s="94" cm="1">
        <f t="array" ref="G199">IF(AND(
   SUMPRODUCT((A199&gt;=$W$42:$W$50)*(A199&lt;=$X$42:$X$50))&gt;0,
   B199&gt;=2,
   B199&lt;=6,
   NOT(ISNUMBER(MATCH(A199,$W$26:$W$38,0)))
),1,0)</f>
        <v>0</v>
      </c>
      <c r="H199" s="94">
        <f t="shared" si="88"/>
        <v>1</v>
      </c>
      <c r="I199" s="94">
        <f t="shared" si="82"/>
        <v>0</v>
      </c>
      <c r="J199" s="94">
        <f t="shared" si="60"/>
        <v>1</v>
      </c>
      <c r="K199" s="94">
        <f>1</f>
        <v>1</v>
      </c>
      <c r="L199" s="94">
        <v>1</v>
      </c>
      <c r="M199" s="94">
        <f t="shared" si="83"/>
        <v>1</v>
      </c>
      <c r="N199" s="94">
        <f t="shared" si="84"/>
        <v>0</v>
      </c>
      <c r="O199" s="94">
        <f t="shared" si="85"/>
        <v>1</v>
      </c>
      <c r="P199" s="94">
        <f t="shared" si="86"/>
        <v>1</v>
      </c>
      <c r="Q199" s="94">
        <v>0</v>
      </c>
    </row>
    <row r="200" spans="1:17" hidden="1" outlineLevel="1" x14ac:dyDescent="0.3">
      <c r="A200" s="182">
        <v>46215</v>
      </c>
      <c r="B200" s="141">
        <f t="shared" si="87"/>
        <v>1</v>
      </c>
      <c r="C200" s="94">
        <v>173</v>
      </c>
      <c r="D200" s="94">
        <v>20</v>
      </c>
      <c r="E200" s="94">
        <f t="shared" si="81"/>
        <v>0</v>
      </c>
      <c r="F200" s="94" cm="1">
        <f t="array" ref="F200">IF(AND(
   SUMPRODUCT((A200&gt;=$W$42:$W$50)*(A200&lt;=$X$42:$X$50))=0,
   ISNUMBER(MATCH(A200,$W$26:$W$38,0))=FALSE,
   B200&lt;=6,
   B200&gt;=2,
   B200&lt;=6
),1,0)</f>
        <v>0</v>
      </c>
      <c r="G200" s="94" cm="1">
        <f t="array" ref="G200">IF(AND(
   SUMPRODUCT((A200&gt;=$W$42:$W$50)*(A200&lt;=$X$42:$X$50))&gt;0,
   B200&gt;=2,
   B200&lt;=6,
   NOT(ISNUMBER(MATCH(A200,$W$26:$W$38,0)))
),1,0)</f>
        <v>0</v>
      </c>
      <c r="H200" s="94">
        <f t="shared" si="88"/>
        <v>0</v>
      </c>
      <c r="I200" s="94">
        <f t="shared" si="82"/>
        <v>1</v>
      </c>
      <c r="J200" s="94">
        <f t="shared" si="60"/>
        <v>0</v>
      </c>
      <c r="K200" s="94">
        <f>1</f>
        <v>1</v>
      </c>
      <c r="L200" s="94">
        <v>1</v>
      </c>
      <c r="M200" s="94">
        <f t="shared" si="83"/>
        <v>1</v>
      </c>
      <c r="N200" s="94">
        <f t="shared" si="84"/>
        <v>0</v>
      </c>
      <c r="O200" s="94">
        <f t="shared" si="85"/>
        <v>0</v>
      </c>
      <c r="P200" s="94">
        <f t="shared" si="86"/>
        <v>0</v>
      </c>
      <c r="Q200" s="94">
        <v>0</v>
      </c>
    </row>
    <row r="201" spans="1:17" hidden="1" outlineLevel="1" x14ac:dyDescent="0.3">
      <c r="A201" s="182">
        <v>46216</v>
      </c>
      <c r="B201" s="141">
        <f t="shared" si="87"/>
        <v>2</v>
      </c>
      <c r="C201" s="94">
        <v>172</v>
      </c>
      <c r="D201" s="94">
        <v>19</v>
      </c>
      <c r="E201" s="94">
        <f t="shared" si="81"/>
        <v>1</v>
      </c>
      <c r="F201" s="94" cm="1">
        <f t="array" ref="F201">IF(AND(
   SUMPRODUCT((A201&gt;=$W$42:$W$50)*(A201&lt;=$X$42:$X$50))=0,
   ISNUMBER(MATCH(A201,$W$26:$W$38,0))=FALSE,
   B201&lt;=6,
   B201&gt;=2,
   B201&lt;=6
),1,0)</f>
        <v>0</v>
      </c>
      <c r="G201" s="94" cm="1">
        <f t="array" ref="G201">IF(AND(
   SUMPRODUCT((A201&gt;=$W$42:$W$50)*(A201&lt;=$X$42:$X$50))&gt;0,
   B201&gt;=2,
   B201&lt;=6,
   NOT(ISNUMBER(MATCH(A201,$W$26:$W$38,0)))
),1,0)</f>
        <v>1</v>
      </c>
      <c r="H201" s="94">
        <f t="shared" si="88"/>
        <v>0</v>
      </c>
      <c r="I201" s="94">
        <f t="shared" si="82"/>
        <v>0</v>
      </c>
      <c r="J201" s="94">
        <f t="shared" si="60"/>
        <v>1</v>
      </c>
      <c r="K201" s="94">
        <f>1</f>
        <v>1</v>
      </c>
      <c r="L201" s="94">
        <v>1</v>
      </c>
      <c r="M201" s="94">
        <f t="shared" si="83"/>
        <v>0</v>
      </c>
      <c r="N201" s="94">
        <f t="shared" si="84"/>
        <v>0</v>
      </c>
      <c r="O201" s="94">
        <f t="shared" si="85"/>
        <v>0</v>
      </c>
      <c r="P201" s="94">
        <f t="shared" si="86"/>
        <v>0</v>
      </c>
      <c r="Q201" s="94">
        <v>0</v>
      </c>
    </row>
    <row r="202" spans="1:17" hidden="1" outlineLevel="1" x14ac:dyDescent="0.3">
      <c r="A202" s="182">
        <v>46217</v>
      </c>
      <c r="B202" s="141">
        <f t="shared" si="87"/>
        <v>3</v>
      </c>
      <c r="C202" s="94">
        <v>171</v>
      </c>
      <c r="D202" s="94">
        <v>18</v>
      </c>
      <c r="E202" s="94">
        <f t="shared" si="81"/>
        <v>1</v>
      </c>
      <c r="F202" s="94" cm="1">
        <f t="array" ref="F202">IF(AND(
   SUMPRODUCT((A202&gt;=$W$42:$W$50)*(A202&lt;=$X$42:$X$50))=0,
   ISNUMBER(MATCH(A202,$W$26:$W$38,0))=FALSE,
   B202&lt;=6,
   B202&gt;=2,
   B202&lt;=6
),1,0)</f>
        <v>0</v>
      </c>
      <c r="G202" s="94" cm="1">
        <f t="array" ref="G202">IF(AND(
   SUMPRODUCT((A202&gt;=$W$42:$W$50)*(A202&lt;=$X$42:$X$50))&gt;0,
   B202&gt;=2,
   B202&lt;=6,
   NOT(ISNUMBER(MATCH(A202,$W$26:$W$38,0)))
),1,0)</f>
        <v>1</v>
      </c>
      <c r="H202" s="94">
        <f t="shared" si="88"/>
        <v>0</v>
      </c>
      <c r="I202" s="94">
        <f t="shared" si="82"/>
        <v>0</v>
      </c>
      <c r="J202" s="94">
        <f t="shared" si="60"/>
        <v>1</v>
      </c>
      <c r="K202" s="94">
        <f>1</f>
        <v>1</v>
      </c>
      <c r="L202" s="94">
        <v>1</v>
      </c>
      <c r="M202" s="94">
        <f t="shared" si="83"/>
        <v>0</v>
      </c>
      <c r="N202" s="94">
        <f t="shared" si="84"/>
        <v>0</v>
      </c>
      <c r="O202" s="94">
        <f t="shared" si="85"/>
        <v>0</v>
      </c>
      <c r="P202" s="94">
        <f t="shared" si="86"/>
        <v>0</v>
      </c>
      <c r="Q202" s="94">
        <v>0</v>
      </c>
    </row>
    <row r="203" spans="1:17" hidden="1" outlineLevel="1" x14ac:dyDescent="0.3">
      <c r="A203" s="182">
        <v>46218</v>
      </c>
      <c r="B203" s="141">
        <f t="shared" si="87"/>
        <v>4</v>
      </c>
      <c r="C203" s="94">
        <v>170</v>
      </c>
      <c r="D203" s="94">
        <v>17</v>
      </c>
      <c r="E203" s="94">
        <f t="shared" si="81"/>
        <v>1</v>
      </c>
      <c r="F203" s="94" cm="1">
        <f t="array" ref="F203">IF(AND(
   SUMPRODUCT((A203&gt;=$W$42:$W$50)*(A203&lt;=$X$42:$X$50))=0,
   ISNUMBER(MATCH(A203,$W$26:$W$38,0))=FALSE,
   B203&lt;=6,
   B203&gt;=2,
   B203&lt;=6
),1,0)</f>
        <v>0</v>
      </c>
      <c r="G203" s="94" cm="1">
        <f t="array" ref="G203">IF(AND(
   SUMPRODUCT((A203&gt;=$W$42:$W$50)*(A203&lt;=$X$42:$X$50))&gt;0,
   B203&gt;=2,
   B203&lt;=6,
   NOT(ISNUMBER(MATCH(A203,$W$26:$W$38,0)))
),1,0)</f>
        <v>1</v>
      </c>
      <c r="H203" s="94">
        <f t="shared" si="88"/>
        <v>0</v>
      </c>
      <c r="I203" s="94">
        <f t="shared" si="82"/>
        <v>0</v>
      </c>
      <c r="J203" s="94">
        <f t="shared" si="60"/>
        <v>1</v>
      </c>
      <c r="K203" s="94">
        <f>1</f>
        <v>1</v>
      </c>
      <c r="L203" s="94">
        <v>1</v>
      </c>
      <c r="M203" s="94">
        <f t="shared" si="83"/>
        <v>0</v>
      </c>
      <c r="N203" s="94">
        <f t="shared" si="84"/>
        <v>0</v>
      </c>
      <c r="O203" s="94">
        <f t="shared" si="85"/>
        <v>0</v>
      </c>
      <c r="P203" s="94">
        <f t="shared" si="86"/>
        <v>0</v>
      </c>
      <c r="Q203" s="94">
        <v>0</v>
      </c>
    </row>
    <row r="204" spans="1:17" hidden="1" outlineLevel="1" x14ac:dyDescent="0.3">
      <c r="A204" s="182">
        <v>46219</v>
      </c>
      <c r="B204" s="141">
        <f t="shared" si="87"/>
        <v>5</v>
      </c>
      <c r="C204" s="94">
        <v>169</v>
      </c>
      <c r="D204" s="94">
        <v>16</v>
      </c>
      <c r="E204" s="94">
        <f t="shared" si="81"/>
        <v>1</v>
      </c>
      <c r="F204" s="94" cm="1">
        <f t="array" ref="F204">IF(AND(
   SUMPRODUCT((A204&gt;=$W$42:$W$50)*(A204&lt;=$X$42:$X$50))=0,
   ISNUMBER(MATCH(A204,$W$26:$W$38,0))=FALSE,
   B204&lt;=6,
   B204&gt;=2,
   B204&lt;=6
),1,0)</f>
        <v>0</v>
      </c>
      <c r="G204" s="94" cm="1">
        <f t="array" ref="G204">IF(AND(
   SUMPRODUCT((A204&gt;=$W$42:$W$50)*(A204&lt;=$X$42:$X$50))&gt;0,
   B204&gt;=2,
   B204&lt;=6,
   NOT(ISNUMBER(MATCH(A204,$W$26:$W$38,0)))
),1,0)</f>
        <v>1</v>
      </c>
      <c r="H204" s="94">
        <f t="shared" si="88"/>
        <v>0</v>
      </c>
      <c r="I204" s="94">
        <f t="shared" si="82"/>
        <v>0</v>
      </c>
      <c r="J204" s="94">
        <f t="shared" ref="J204:J267" si="89">IF(AND(AND(B204&gt;=2,B204&lt;=7),NOT(ISNUMBER(MATCH(A204,$W$26:$W$38,0)))),1,0)</f>
        <v>1</v>
      </c>
      <c r="K204" s="94">
        <f>1</f>
        <v>1</v>
      </c>
      <c r="L204" s="94">
        <v>1</v>
      </c>
      <c r="M204" s="94">
        <f t="shared" si="83"/>
        <v>0</v>
      </c>
      <c r="N204" s="94">
        <f t="shared" si="84"/>
        <v>1</v>
      </c>
      <c r="O204" s="94">
        <f t="shared" si="85"/>
        <v>0</v>
      </c>
      <c r="P204" s="94">
        <f t="shared" si="86"/>
        <v>1</v>
      </c>
      <c r="Q204" s="94">
        <v>0</v>
      </c>
    </row>
    <row r="205" spans="1:17" hidden="1" outlineLevel="1" x14ac:dyDescent="0.3">
      <c r="A205" s="182">
        <v>46220</v>
      </c>
      <c r="B205" s="141">
        <f t="shared" si="87"/>
        <v>6</v>
      </c>
      <c r="C205" s="94">
        <v>168</v>
      </c>
      <c r="D205" s="94">
        <v>15</v>
      </c>
      <c r="E205" s="94">
        <f t="shared" si="81"/>
        <v>1</v>
      </c>
      <c r="F205" s="94" cm="1">
        <f t="array" ref="F205">IF(AND(
   SUMPRODUCT((A205&gt;=$W$42:$W$50)*(A205&lt;=$X$42:$X$50))=0,
   ISNUMBER(MATCH(A205,$W$26:$W$38,0))=FALSE,
   B205&lt;=6,
   B205&gt;=2,
   B205&lt;=6
),1,0)</f>
        <v>0</v>
      </c>
      <c r="G205" s="94" cm="1">
        <f t="array" ref="G205">IF(AND(
   SUMPRODUCT((A205&gt;=$W$42:$W$50)*(A205&lt;=$X$42:$X$50))&gt;0,
   B205&gt;=2,
   B205&lt;=6,
   NOT(ISNUMBER(MATCH(A205,$W$26:$W$38,0)))
),1,0)</f>
        <v>1</v>
      </c>
      <c r="H205" s="94">
        <f t="shared" si="88"/>
        <v>0</v>
      </c>
      <c r="I205" s="94">
        <f t="shared" si="82"/>
        <v>0</v>
      </c>
      <c r="J205" s="94">
        <f t="shared" si="89"/>
        <v>1</v>
      </c>
      <c r="K205" s="94">
        <f>1</f>
        <v>1</v>
      </c>
      <c r="L205" s="94">
        <v>1</v>
      </c>
      <c r="M205" s="94">
        <f t="shared" si="83"/>
        <v>0</v>
      </c>
      <c r="N205" s="94">
        <f t="shared" si="84"/>
        <v>0</v>
      </c>
      <c r="O205" s="94">
        <f t="shared" si="85"/>
        <v>0</v>
      </c>
      <c r="P205" s="94">
        <f t="shared" si="86"/>
        <v>0</v>
      </c>
      <c r="Q205" s="94">
        <v>0</v>
      </c>
    </row>
    <row r="206" spans="1:17" hidden="1" outlineLevel="1" x14ac:dyDescent="0.3">
      <c r="A206" s="182">
        <v>46221</v>
      </c>
      <c r="B206" s="141">
        <f t="shared" si="87"/>
        <v>7</v>
      </c>
      <c r="C206" s="94">
        <v>167</v>
      </c>
      <c r="D206" s="94">
        <v>14</v>
      </c>
      <c r="E206" s="94">
        <f t="shared" si="81"/>
        <v>0</v>
      </c>
      <c r="F206" s="94" cm="1">
        <f t="array" ref="F206">IF(AND(
   SUMPRODUCT((A206&gt;=$W$42:$W$50)*(A206&lt;=$X$42:$X$50))=0,
   ISNUMBER(MATCH(A206,$W$26:$W$38,0))=FALSE,
   B206&lt;=6,
   B206&gt;=2,
   B206&lt;=6
),1,0)</f>
        <v>0</v>
      </c>
      <c r="G206" s="94" cm="1">
        <f t="array" ref="G206">IF(AND(
   SUMPRODUCT((A206&gt;=$W$42:$W$50)*(A206&lt;=$X$42:$X$50))&gt;0,
   B206&gt;=2,
   B206&lt;=6,
   NOT(ISNUMBER(MATCH(A206,$W$26:$W$38,0)))
),1,0)</f>
        <v>0</v>
      </c>
      <c r="H206" s="94">
        <f t="shared" si="88"/>
        <v>1</v>
      </c>
      <c r="I206" s="94">
        <f t="shared" si="82"/>
        <v>0</v>
      </c>
      <c r="J206" s="94">
        <f t="shared" si="89"/>
        <v>1</v>
      </c>
      <c r="K206" s="94">
        <f>1</f>
        <v>1</v>
      </c>
      <c r="L206" s="94">
        <v>1</v>
      </c>
      <c r="M206" s="94">
        <f t="shared" si="83"/>
        <v>1</v>
      </c>
      <c r="N206" s="94">
        <f t="shared" si="84"/>
        <v>0</v>
      </c>
      <c r="O206" s="94">
        <f t="shared" si="85"/>
        <v>1</v>
      </c>
      <c r="P206" s="94">
        <f t="shared" si="86"/>
        <v>1</v>
      </c>
      <c r="Q206" s="94">
        <v>0</v>
      </c>
    </row>
    <row r="207" spans="1:17" hidden="1" outlineLevel="1" x14ac:dyDescent="0.3">
      <c r="A207" s="182">
        <v>46222</v>
      </c>
      <c r="B207" s="141">
        <f t="shared" si="87"/>
        <v>1</v>
      </c>
      <c r="C207" s="94">
        <v>166</v>
      </c>
      <c r="D207" s="94">
        <v>13</v>
      </c>
      <c r="E207" s="94">
        <f t="shared" si="81"/>
        <v>0</v>
      </c>
      <c r="F207" s="94" cm="1">
        <f t="array" ref="F207">IF(AND(
   SUMPRODUCT((A207&gt;=$W$42:$W$50)*(A207&lt;=$X$42:$X$50))=0,
   ISNUMBER(MATCH(A207,$W$26:$W$38,0))=FALSE,
   B207&lt;=6,
   B207&gt;=2,
   B207&lt;=6
),1,0)</f>
        <v>0</v>
      </c>
      <c r="G207" s="94" cm="1">
        <f t="array" ref="G207">IF(AND(
   SUMPRODUCT((A207&gt;=$W$42:$W$50)*(A207&lt;=$X$42:$X$50))&gt;0,
   B207&gt;=2,
   B207&lt;=6,
   NOT(ISNUMBER(MATCH(A207,$W$26:$W$38,0)))
),1,0)</f>
        <v>0</v>
      </c>
      <c r="H207" s="94">
        <f t="shared" si="88"/>
        <v>0</v>
      </c>
      <c r="I207" s="94">
        <f t="shared" si="82"/>
        <v>1</v>
      </c>
      <c r="J207" s="94">
        <f t="shared" si="89"/>
        <v>0</v>
      </c>
      <c r="K207" s="94">
        <f>1</f>
        <v>1</v>
      </c>
      <c r="L207" s="94">
        <v>1</v>
      </c>
      <c r="M207" s="94">
        <f t="shared" si="83"/>
        <v>1</v>
      </c>
      <c r="N207" s="94">
        <f t="shared" si="84"/>
        <v>0</v>
      </c>
      <c r="O207" s="94">
        <f t="shared" si="85"/>
        <v>0</v>
      </c>
      <c r="P207" s="94">
        <f t="shared" si="86"/>
        <v>0</v>
      </c>
      <c r="Q207" s="94">
        <v>0</v>
      </c>
    </row>
    <row r="208" spans="1:17" hidden="1" outlineLevel="1" x14ac:dyDescent="0.3">
      <c r="A208" s="182">
        <v>46223</v>
      </c>
      <c r="B208" s="141">
        <f t="shared" si="87"/>
        <v>2</v>
      </c>
      <c r="C208" s="94">
        <v>165</v>
      </c>
      <c r="D208" s="94">
        <v>12</v>
      </c>
      <c r="E208" s="94">
        <f t="shared" si="81"/>
        <v>1</v>
      </c>
      <c r="F208" s="94" cm="1">
        <f t="array" ref="F208">IF(AND(
   SUMPRODUCT((A208&gt;=$W$42:$W$50)*(A208&lt;=$X$42:$X$50))=0,
   ISNUMBER(MATCH(A208,$W$26:$W$38,0))=FALSE,
   B208&lt;=6,
   B208&gt;=2,
   B208&lt;=6
),1,0)</f>
        <v>0</v>
      </c>
      <c r="G208" s="94" cm="1">
        <f t="array" ref="G208">IF(AND(
   SUMPRODUCT((A208&gt;=$W$42:$W$50)*(A208&lt;=$X$42:$X$50))&gt;0,
   B208&gt;=2,
   B208&lt;=6,
   NOT(ISNUMBER(MATCH(A208,$W$26:$W$38,0)))
),1,0)</f>
        <v>1</v>
      </c>
      <c r="H208" s="94">
        <f t="shared" si="88"/>
        <v>0</v>
      </c>
      <c r="I208" s="94">
        <f t="shared" si="82"/>
        <v>0</v>
      </c>
      <c r="J208" s="94">
        <f t="shared" si="89"/>
        <v>1</v>
      </c>
      <c r="K208" s="94">
        <f>1</f>
        <v>1</v>
      </c>
      <c r="L208" s="94">
        <v>1</v>
      </c>
      <c r="M208" s="94">
        <f t="shared" si="83"/>
        <v>0</v>
      </c>
      <c r="N208" s="94">
        <f t="shared" si="84"/>
        <v>0</v>
      </c>
      <c r="O208" s="94">
        <f t="shared" si="85"/>
        <v>0</v>
      </c>
      <c r="P208" s="94">
        <f t="shared" si="86"/>
        <v>0</v>
      </c>
      <c r="Q208" s="94">
        <v>0</v>
      </c>
    </row>
    <row r="209" spans="1:17" hidden="1" outlineLevel="1" x14ac:dyDescent="0.3">
      <c r="A209" s="182">
        <v>46224</v>
      </c>
      <c r="B209" s="141">
        <f t="shared" si="87"/>
        <v>3</v>
      </c>
      <c r="C209" s="94">
        <v>164</v>
      </c>
      <c r="D209" s="94">
        <v>11</v>
      </c>
      <c r="E209" s="94">
        <f t="shared" si="81"/>
        <v>1</v>
      </c>
      <c r="F209" s="94" cm="1">
        <f t="array" ref="F209">IF(AND(
   SUMPRODUCT((A209&gt;=$W$42:$W$50)*(A209&lt;=$X$42:$X$50))=0,
   ISNUMBER(MATCH(A209,$W$26:$W$38,0))=FALSE,
   B209&lt;=6,
   B209&gt;=2,
   B209&lt;=6
),1,0)</f>
        <v>0</v>
      </c>
      <c r="G209" s="94" cm="1">
        <f t="array" ref="G209">IF(AND(
   SUMPRODUCT((A209&gt;=$W$42:$W$50)*(A209&lt;=$X$42:$X$50))&gt;0,
   B209&gt;=2,
   B209&lt;=6,
   NOT(ISNUMBER(MATCH(A209,$W$26:$W$38,0)))
),1,0)</f>
        <v>1</v>
      </c>
      <c r="H209" s="94">
        <f t="shared" si="88"/>
        <v>0</v>
      </c>
      <c r="I209" s="94">
        <f t="shared" si="82"/>
        <v>0</v>
      </c>
      <c r="J209" s="94">
        <f t="shared" si="89"/>
        <v>1</v>
      </c>
      <c r="K209" s="94">
        <f>1</f>
        <v>1</v>
      </c>
      <c r="L209" s="94">
        <v>1</v>
      </c>
      <c r="M209" s="94">
        <f t="shared" si="83"/>
        <v>0</v>
      </c>
      <c r="N209" s="94">
        <f t="shared" si="84"/>
        <v>0</v>
      </c>
      <c r="O209" s="94">
        <f t="shared" si="85"/>
        <v>0</v>
      </c>
      <c r="P209" s="94">
        <f t="shared" si="86"/>
        <v>0</v>
      </c>
      <c r="Q209" s="94">
        <v>0</v>
      </c>
    </row>
    <row r="210" spans="1:17" hidden="1" outlineLevel="1" x14ac:dyDescent="0.3">
      <c r="A210" s="182">
        <v>46225</v>
      </c>
      <c r="B210" s="141">
        <f t="shared" si="87"/>
        <v>4</v>
      </c>
      <c r="C210" s="94">
        <v>163</v>
      </c>
      <c r="D210" s="94">
        <v>10</v>
      </c>
      <c r="E210" s="94">
        <f t="shared" si="81"/>
        <v>1</v>
      </c>
      <c r="F210" s="94" cm="1">
        <f t="array" ref="F210">IF(AND(
   SUMPRODUCT((A210&gt;=$W$42:$W$50)*(A210&lt;=$X$42:$X$50))=0,
   ISNUMBER(MATCH(A210,$W$26:$W$38,0))=FALSE,
   B210&lt;=6,
   B210&gt;=2,
   B210&lt;=6
),1,0)</f>
        <v>0</v>
      </c>
      <c r="G210" s="94" cm="1">
        <f t="array" ref="G210">IF(AND(
   SUMPRODUCT((A210&gt;=$W$42:$W$50)*(A210&lt;=$X$42:$X$50))&gt;0,
   B210&gt;=2,
   B210&lt;=6,
   NOT(ISNUMBER(MATCH(A210,$W$26:$W$38,0)))
),1,0)</f>
        <v>1</v>
      </c>
      <c r="H210" s="94">
        <f t="shared" si="88"/>
        <v>0</v>
      </c>
      <c r="I210" s="94">
        <f t="shared" si="82"/>
        <v>0</v>
      </c>
      <c r="J210" s="94">
        <f t="shared" si="89"/>
        <v>1</v>
      </c>
      <c r="K210" s="94">
        <f>1</f>
        <v>1</v>
      </c>
      <c r="L210" s="94">
        <v>1</v>
      </c>
      <c r="M210" s="94">
        <f t="shared" si="83"/>
        <v>0</v>
      </c>
      <c r="N210" s="94">
        <f t="shared" si="84"/>
        <v>0</v>
      </c>
      <c r="O210" s="94">
        <f t="shared" si="85"/>
        <v>0</v>
      </c>
      <c r="P210" s="94">
        <f t="shared" si="86"/>
        <v>0</v>
      </c>
      <c r="Q210" s="94">
        <v>0</v>
      </c>
    </row>
    <row r="211" spans="1:17" hidden="1" outlineLevel="1" x14ac:dyDescent="0.3">
      <c r="A211" s="182">
        <v>46226</v>
      </c>
      <c r="B211" s="141">
        <f t="shared" si="87"/>
        <v>5</v>
      </c>
      <c r="C211" s="94">
        <v>162</v>
      </c>
      <c r="D211" s="94">
        <v>9</v>
      </c>
      <c r="E211" s="94">
        <f t="shared" si="81"/>
        <v>1</v>
      </c>
      <c r="F211" s="94" cm="1">
        <f t="array" ref="F211">IF(AND(
   SUMPRODUCT((A211&gt;=$W$42:$W$50)*(A211&lt;=$X$42:$X$50))=0,
   ISNUMBER(MATCH(A211,$W$26:$W$38,0))=FALSE,
   B211&lt;=6,
   B211&gt;=2,
   B211&lt;=6
),1,0)</f>
        <v>0</v>
      </c>
      <c r="G211" s="94" cm="1">
        <f t="array" ref="G211">IF(AND(
   SUMPRODUCT((A211&gt;=$W$42:$W$50)*(A211&lt;=$X$42:$X$50))&gt;0,
   B211&gt;=2,
   B211&lt;=6,
   NOT(ISNUMBER(MATCH(A211,$W$26:$W$38,0)))
),1,0)</f>
        <v>1</v>
      </c>
      <c r="H211" s="94">
        <f t="shared" si="88"/>
        <v>0</v>
      </c>
      <c r="I211" s="94">
        <f t="shared" si="82"/>
        <v>0</v>
      </c>
      <c r="J211" s="94">
        <f t="shared" si="89"/>
        <v>1</v>
      </c>
      <c r="K211" s="94">
        <f>1</f>
        <v>1</v>
      </c>
      <c r="L211" s="94">
        <v>1</v>
      </c>
      <c r="M211" s="94">
        <f t="shared" si="83"/>
        <v>0</v>
      </c>
      <c r="N211" s="94">
        <f t="shared" si="84"/>
        <v>1</v>
      </c>
      <c r="O211" s="94">
        <f t="shared" si="85"/>
        <v>0</v>
      </c>
      <c r="P211" s="94">
        <f t="shared" si="86"/>
        <v>1</v>
      </c>
      <c r="Q211" s="94">
        <v>0</v>
      </c>
    </row>
    <row r="212" spans="1:17" hidden="1" outlineLevel="1" x14ac:dyDescent="0.3">
      <c r="A212" s="182">
        <v>46227</v>
      </c>
      <c r="B212" s="141">
        <f t="shared" si="87"/>
        <v>6</v>
      </c>
      <c r="C212" s="94">
        <v>161</v>
      </c>
      <c r="D212" s="94">
        <v>8</v>
      </c>
      <c r="E212" s="94">
        <f t="shared" si="81"/>
        <v>1</v>
      </c>
      <c r="F212" s="94" cm="1">
        <f t="array" ref="F212">IF(AND(
   SUMPRODUCT((A212&gt;=$W$42:$W$50)*(A212&lt;=$X$42:$X$50))=0,
   ISNUMBER(MATCH(A212,$W$26:$W$38,0))=FALSE,
   B212&lt;=6,
   B212&gt;=2,
   B212&lt;=6
),1,0)</f>
        <v>0</v>
      </c>
      <c r="G212" s="94" cm="1">
        <f t="array" ref="G212">IF(AND(
   SUMPRODUCT((A212&gt;=$W$42:$W$50)*(A212&lt;=$X$42:$X$50))&gt;0,
   B212&gt;=2,
   B212&lt;=6,
   NOT(ISNUMBER(MATCH(A212,$W$26:$W$38,0)))
),1,0)</f>
        <v>1</v>
      </c>
      <c r="H212" s="94">
        <f t="shared" si="88"/>
        <v>0</v>
      </c>
      <c r="I212" s="94">
        <f t="shared" si="82"/>
        <v>0</v>
      </c>
      <c r="J212" s="94">
        <f t="shared" si="89"/>
        <v>1</v>
      </c>
      <c r="K212" s="94">
        <f>1</f>
        <v>1</v>
      </c>
      <c r="L212" s="94">
        <v>1</v>
      </c>
      <c r="M212" s="94">
        <f t="shared" si="83"/>
        <v>0</v>
      </c>
      <c r="N212" s="94">
        <f t="shared" si="84"/>
        <v>0</v>
      </c>
      <c r="O212" s="94">
        <f t="shared" si="85"/>
        <v>0</v>
      </c>
      <c r="P212" s="94">
        <f t="shared" si="86"/>
        <v>0</v>
      </c>
      <c r="Q212" s="94">
        <v>0</v>
      </c>
    </row>
    <row r="213" spans="1:17" hidden="1" outlineLevel="1" x14ac:dyDescent="0.3">
      <c r="A213" s="182">
        <v>46228</v>
      </c>
      <c r="B213" s="141">
        <f t="shared" si="87"/>
        <v>7</v>
      </c>
      <c r="C213" s="94">
        <v>160</v>
      </c>
      <c r="D213" s="94">
        <v>7</v>
      </c>
      <c r="E213" s="94">
        <f t="shared" si="81"/>
        <v>0</v>
      </c>
      <c r="F213" s="94" cm="1">
        <f t="array" ref="F213">IF(AND(
   SUMPRODUCT((A213&gt;=$W$42:$W$50)*(A213&lt;=$X$42:$X$50))=0,
   ISNUMBER(MATCH(A213,$W$26:$W$38,0))=FALSE,
   B213&lt;=6,
   B213&gt;=2,
   B213&lt;=6
),1,0)</f>
        <v>0</v>
      </c>
      <c r="G213" s="94" cm="1">
        <f t="array" ref="G213">IF(AND(
   SUMPRODUCT((A213&gt;=$W$42:$W$50)*(A213&lt;=$X$42:$X$50))&gt;0,
   B213&gt;=2,
   B213&lt;=6,
   NOT(ISNUMBER(MATCH(A213,$W$26:$W$38,0)))
),1,0)</f>
        <v>0</v>
      </c>
      <c r="H213" s="94">
        <f t="shared" si="88"/>
        <v>1</v>
      </c>
      <c r="I213" s="94">
        <f t="shared" si="82"/>
        <v>0</v>
      </c>
      <c r="J213" s="94">
        <f t="shared" si="89"/>
        <v>1</v>
      </c>
      <c r="K213" s="94">
        <f>1</f>
        <v>1</v>
      </c>
      <c r="L213" s="94">
        <v>1</v>
      </c>
      <c r="M213" s="94">
        <f t="shared" si="83"/>
        <v>1</v>
      </c>
      <c r="N213" s="94">
        <f t="shared" si="84"/>
        <v>0</v>
      </c>
      <c r="O213" s="94">
        <f t="shared" si="85"/>
        <v>1</v>
      </c>
      <c r="P213" s="94">
        <f t="shared" si="86"/>
        <v>1</v>
      </c>
      <c r="Q213" s="94">
        <v>0</v>
      </c>
    </row>
    <row r="214" spans="1:17" hidden="1" outlineLevel="1" x14ac:dyDescent="0.3">
      <c r="A214" s="182">
        <v>46229</v>
      </c>
      <c r="B214" s="141">
        <f t="shared" si="87"/>
        <v>1</v>
      </c>
      <c r="C214" s="94">
        <v>159</v>
      </c>
      <c r="D214" s="94">
        <v>6</v>
      </c>
      <c r="E214" s="94">
        <f t="shared" si="81"/>
        <v>0</v>
      </c>
      <c r="F214" s="94" cm="1">
        <f t="array" ref="F214">IF(AND(
   SUMPRODUCT((A214&gt;=$W$42:$W$50)*(A214&lt;=$X$42:$X$50))=0,
   ISNUMBER(MATCH(A214,$W$26:$W$38,0))=FALSE,
   B214&lt;=6,
   B214&gt;=2,
   B214&lt;=6
),1,0)</f>
        <v>0</v>
      </c>
      <c r="G214" s="94" cm="1">
        <f t="array" ref="G214">IF(AND(
   SUMPRODUCT((A214&gt;=$W$42:$W$50)*(A214&lt;=$X$42:$X$50))&gt;0,
   B214&gt;=2,
   B214&lt;=6,
   NOT(ISNUMBER(MATCH(A214,$W$26:$W$38,0)))
),1,0)</f>
        <v>0</v>
      </c>
      <c r="H214" s="94">
        <f t="shared" si="88"/>
        <v>0</v>
      </c>
      <c r="I214" s="94">
        <f t="shared" si="82"/>
        <v>1</v>
      </c>
      <c r="J214" s="94">
        <f t="shared" si="89"/>
        <v>0</v>
      </c>
      <c r="K214" s="94">
        <f>1</f>
        <v>1</v>
      </c>
      <c r="L214" s="94">
        <v>1</v>
      </c>
      <c r="M214" s="94">
        <f t="shared" si="83"/>
        <v>1</v>
      </c>
      <c r="N214" s="94">
        <f t="shared" si="84"/>
        <v>0</v>
      </c>
      <c r="O214" s="94">
        <f t="shared" si="85"/>
        <v>0</v>
      </c>
      <c r="P214" s="94">
        <f t="shared" si="86"/>
        <v>0</v>
      </c>
      <c r="Q214" s="94">
        <v>0</v>
      </c>
    </row>
    <row r="215" spans="1:17" hidden="1" outlineLevel="1" x14ac:dyDescent="0.3">
      <c r="A215" s="182">
        <v>46230</v>
      </c>
      <c r="B215" s="141">
        <f t="shared" si="87"/>
        <v>2</v>
      </c>
      <c r="C215" s="94">
        <v>158</v>
      </c>
      <c r="D215" s="94">
        <v>5</v>
      </c>
      <c r="E215" s="94">
        <f t="shared" si="81"/>
        <v>1</v>
      </c>
      <c r="F215" s="94" cm="1">
        <f t="array" ref="F215">IF(AND(
   SUMPRODUCT((A215&gt;=$W$42:$W$50)*(A215&lt;=$X$42:$X$50))=0,
   ISNUMBER(MATCH(A215,$W$26:$W$38,0))=FALSE,
   B215&lt;=6,
   B215&gt;=2,
   B215&lt;=6
),1,0)</f>
        <v>0</v>
      </c>
      <c r="G215" s="94" cm="1">
        <f t="array" ref="G215">IF(AND(
   SUMPRODUCT((A215&gt;=$W$42:$W$50)*(A215&lt;=$X$42:$X$50))&gt;0,
   B215&gt;=2,
   B215&lt;=6,
   NOT(ISNUMBER(MATCH(A215,$W$26:$W$38,0)))
),1,0)</f>
        <v>1</v>
      </c>
      <c r="H215" s="94">
        <f t="shared" si="88"/>
        <v>0</v>
      </c>
      <c r="I215" s="94">
        <f t="shared" si="82"/>
        <v>0</v>
      </c>
      <c r="J215" s="94">
        <f t="shared" si="89"/>
        <v>1</v>
      </c>
      <c r="K215" s="94">
        <f>1</f>
        <v>1</v>
      </c>
      <c r="L215" s="94">
        <v>1</v>
      </c>
      <c r="M215" s="94">
        <f t="shared" si="83"/>
        <v>0</v>
      </c>
      <c r="N215" s="94">
        <f t="shared" si="84"/>
        <v>0</v>
      </c>
      <c r="O215" s="94">
        <f t="shared" si="85"/>
        <v>0</v>
      </c>
      <c r="P215" s="94">
        <f t="shared" si="86"/>
        <v>0</v>
      </c>
      <c r="Q215" s="94">
        <v>0</v>
      </c>
    </row>
    <row r="216" spans="1:17" hidden="1" outlineLevel="1" x14ac:dyDescent="0.3">
      <c r="A216" s="182">
        <v>46231</v>
      </c>
      <c r="B216" s="141">
        <f t="shared" si="87"/>
        <v>3</v>
      </c>
      <c r="C216" s="94">
        <v>157</v>
      </c>
      <c r="D216" s="94">
        <v>4</v>
      </c>
      <c r="E216" s="94">
        <f t="shared" si="81"/>
        <v>1</v>
      </c>
      <c r="F216" s="94" cm="1">
        <f t="array" ref="F216">IF(AND(
   SUMPRODUCT((A216&gt;=$W$42:$W$50)*(A216&lt;=$X$42:$X$50))=0,
   ISNUMBER(MATCH(A216,$W$26:$W$38,0))=FALSE,
   B216&lt;=6,
   B216&gt;=2,
   B216&lt;=6
),1,0)</f>
        <v>0</v>
      </c>
      <c r="G216" s="94" cm="1">
        <f t="array" ref="G216">IF(AND(
   SUMPRODUCT((A216&gt;=$W$42:$W$50)*(A216&lt;=$X$42:$X$50))&gt;0,
   B216&gt;=2,
   B216&lt;=6,
   NOT(ISNUMBER(MATCH(A216,$W$26:$W$38,0)))
),1,0)</f>
        <v>1</v>
      </c>
      <c r="H216" s="94">
        <f t="shared" si="88"/>
        <v>0</v>
      </c>
      <c r="I216" s="94">
        <f t="shared" si="82"/>
        <v>0</v>
      </c>
      <c r="J216" s="94">
        <f t="shared" si="89"/>
        <v>1</v>
      </c>
      <c r="K216" s="94">
        <f>1</f>
        <v>1</v>
      </c>
      <c r="L216" s="94">
        <v>1</v>
      </c>
      <c r="M216" s="94">
        <f t="shared" si="83"/>
        <v>0</v>
      </c>
      <c r="N216" s="94">
        <f t="shared" si="84"/>
        <v>0</v>
      </c>
      <c r="O216" s="94">
        <f t="shared" si="85"/>
        <v>0</v>
      </c>
      <c r="P216" s="94">
        <f t="shared" si="86"/>
        <v>0</v>
      </c>
      <c r="Q216" s="94">
        <v>0</v>
      </c>
    </row>
    <row r="217" spans="1:17" hidden="1" outlineLevel="1" x14ac:dyDescent="0.3">
      <c r="A217" s="182">
        <v>46232</v>
      </c>
      <c r="B217" s="141">
        <f t="shared" si="87"/>
        <v>4</v>
      </c>
      <c r="C217" s="94">
        <v>156</v>
      </c>
      <c r="D217" s="94">
        <v>3</v>
      </c>
      <c r="E217" s="94">
        <f t="shared" si="81"/>
        <v>1</v>
      </c>
      <c r="F217" s="94" cm="1">
        <f t="array" ref="F217">IF(AND(
   SUMPRODUCT((A217&gt;=$W$42:$W$50)*(A217&lt;=$X$42:$X$50))=0,
   ISNUMBER(MATCH(A217,$W$26:$W$38,0))=FALSE,
   B217&lt;=6,
   B217&gt;=2,
   B217&lt;=6
),1,0)</f>
        <v>0</v>
      </c>
      <c r="G217" s="94" cm="1">
        <f t="array" ref="G217">IF(AND(
   SUMPRODUCT((A217&gt;=$W$42:$W$50)*(A217&lt;=$X$42:$X$50))&gt;0,
   B217&gt;=2,
   B217&lt;=6,
   NOT(ISNUMBER(MATCH(A217,$W$26:$W$38,0)))
),1,0)</f>
        <v>1</v>
      </c>
      <c r="H217" s="94">
        <f t="shared" si="88"/>
        <v>0</v>
      </c>
      <c r="I217" s="94">
        <f t="shared" si="82"/>
        <v>0</v>
      </c>
      <c r="J217" s="94">
        <f t="shared" si="89"/>
        <v>1</v>
      </c>
      <c r="K217" s="94">
        <f>1</f>
        <v>1</v>
      </c>
      <c r="L217" s="94">
        <v>1</v>
      </c>
      <c r="M217" s="94">
        <f t="shared" si="83"/>
        <v>0</v>
      </c>
      <c r="N217" s="94">
        <f t="shared" si="84"/>
        <v>0</v>
      </c>
      <c r="O217" s="94">
        <f t="shared" si="85"/>
        <v>0</v>
      </c>
      <c r="P217" s="94">
        <f t="shared" si="86"/>
        <v>0</v>
      </c>
      <c r="Q217" s="94">
        <v>0</v>
      </c>
    </row>
    <row r="218" spans="1:17" hidden="1" outlineLevel="1" x14ac:dyDescent="0.3">
      <c r="A218" s="182">
        <v>46233</v>
      </c>
      <c r="B218" s="141">
        <f t="shared" si="87"/>
        <v>5</v>
      </c>
      <c r="C218" s="94">
        <v>155</v>
      </c>
      <c r="D218" s="94">
        <v>2</v>
      </c>
      <c r="E218" s="94">
        <f t="shared" si="81"/>
        <v>1</v>
      </c>
      <c r="F218" s="94" cm="1">
        <f t="array" ref="F218">IF(AND(
   SUMPRODUCT((A218&gt;=$W$42:$W$50)*(A218&lt;=$X$42:$X$50))=0,
   ISNUMBER(MATCH(A218,$W$26:$W$38,0))=FALSE,
   B218&lt;=6,
   B218&gt;=2,
   B218&lt;=6
),1,0)</f>
        <v>0</v>
      </c>
      <c r="G218" s="94" cm="1">
        <f t="array" ref="G218">IF(AND(
   SUMPRODUCT((A218&gt;=$W$42:$W$50)*(A218&lt;=$X$42:$X$50))&gt;0,
   B218&gt;=2,
   B218&lt;=6,
   NOT(ISNUMBER(MATCH(A218,$W$26:$W$38,0)))
),1,0)</f>
        <v>1</v>
      </c>
      <c r="H218" s="94">
        <f t="shared" si="88"/>
        <v>0</v>
      </c>
      <c r="I218" s="94">
        <f t="shared" si="82"/>
        <v>0</v>
      </c>
      <c r="J218" s="94">
        <f t="shared" si="89"/>
        <v>1</v>
      </c>
      <c r="K218" s="94">
        <f>1</f>
        <v>1</v>
      </c>
      <c r="L218" s="94">
        <v>1</v>
      </c>
      <c r="M218" s="94">
        <f t="shared" si="83"/>
        <v>0</v>
      </c>
      <c r="N218" s="94">
        <f t="shared" si="84"/>
        <v>1</v>
      </c>
      <c r="O218" s="94">
        <f t="shared" si="85"/>
        <v>0</v>
      </c>
      <c r="P218" s="94">
        <f t="shared" si="86"/>
        <v>1</v>
      </c>
      <c r="Q218" s="94">
        <v>0</v>
      </c>
    </row>
    <row r="219" spans="1:17" hidden="1" outlineLevel="1" x14ac:dyDescent="0.3">
      <c r="A219" s="182">
        <v>46234</v>
      </c>
      <c r="B219" s="141">
        <f t="shared" si="87"/>
        <v>6</v>
      </c>
      <c r="C219" s="94">
        <v>154</v>
      </c>
      <c r="D219" s="94">
        <v>1</v>
      </c>
      <c r="E219" s="94">
        <f t="shared" si="81"/>
        <v>1</v>
      </c>
      <c r="F219" s="94" cm="1">
        <f t="array" ref="F219">IF(AND(
   SUMPRODUCT((A219&gt;=$W$42:$W$50)*(A219&lt;=$X$42:$X$50))=0,
   ISNUMBER(MATCH(A219,$W$26:$W$38,0))=FALSE,
   B219&lt;=6,
   B219&gt;=2,
   B219&lt;=6
),1,0)</f>
        <v>0</v>
      </c>
      <c r="G219" s="94" cm="1">
        <f t="array" ref="G219">IF(AND(
   SUMPRODUCT((A219&gt;=$W$42:$W$50)*(A219&lt;=$X$42:$X$50))&gt;0,
   B219&gt;=2,
   B219&lt;=6,
   NOT(ISNUMBER(MATCH(A219,$W$26:$W$38,0)))
),1,0)</f>
        <v>1</v>
      </c>
      <c r="H219" s="94">
        <f t="shared" si="88"/>
        <v>0</v>
      </c>
      <c r="I219" s="94">
        <f t="shared" si="82"/>
        <v>0</v>
      </c>
      <c r="J219" s="94">
        <f t="shared" si="89"/>
        <v>1</v>
      </c>
      <c r="K219" s="94">
        <f>1</f>
        <v>1</v>
      </c>
      <c r="L219" s="94">
        <v>1</v>
      </c>
      <c r="M219" s="94">
        <f t="shared" si="83"/>
        <v>0</v>
      </c>
      <c r="N219" s="94">
        <f t="shared" si="84"/>
        <v>0</v>
      </c>
      <c r="O219" s="94">
        <f t="shared" si="85"/>
        <v>0</v>
      </c>
      <c r="P219" s="94">
        <f t="shared" si="86"/>
        <v>0</v>
      </c>
      <c r="Q219" s="94">
        <v>0</v>
      </c>
    </row>
    <row r="220" spans="1:17" collapsed="1" x14ac:dyDescent="0.3">
      <c r="A220" s="112" t="s">
        <v>141</v>
      </c>
      <c r="B220" s="141"/>
      <c r="C220" s="114">
        <f>C189</f>
        <v>184</v>
      </c>
      <c r="D220" s="114">
        <f>D189</f>
        <v>31</v>
      </c>
      <c r="E220" s="114">
        <f>SUM(E189:E219)</f>
        <v>23</v>
      </c>
      <c r="F220" s="114">
        <f t="shared" ref="F220:Q220" si="90">SUM(F189:F219)</f>
        <v>8</v>
      </c>
      <c r="G220" s="114">
        <f t="shared" si="90"/>
        <v>15</v>
      </c>
      <c r="H220" s="114">
        <f t="shared" si="90"/>
        <v>4</v>
      </c>
      <c r="I220" s="114">
        <f t="shared" si="90"/>
        <v>4</v>
      </c>
      <c r="J220" s="114">
        <f t="shared" si="90"/>
        <v>27</v>
      </c>
      <c r="K220" s="114">
        <f t="shared" si="90"/>
        <v>31</v>
      </c>
      <c r="L220" s="114">
        <f t="shared" si="90"/>
        <v>31</v>
      </c>
      <c r="M220" s="114">
        <f t="shared" si="90"/>
        <v>8</v>
      </c>
      <c r="N220" s="114">
        <f t="shared" si="90"/>
        <v>5</v>
      </c>
      <c r="O220" s="114">
        <f t="shared" si="90"/>
        <v>4</v>
      </c>
      <c r="P220" s="114">
        <f t="shared" si="90"/>
        <v>9</v>
      </c>
      <c r="Q220" s="114">
        <f t="shared" si="90"/>
        <v>0</v>
      </c>
    </row>
    <row r="221" spans="1:17" hidden="1" outlineLevel="1" x14ac:dyDescent="0.3">
      <c r="A221" s="182">
        <v>46235</v>
      </c>
      <c r="B221" s="141">
        <f t="shared" si="87"/>
        <v>7</v>
      </c>
      <c r="C221" s="94">
        <v>153</v>
      </c>
      <c r="D221" s="94">
        <v>31</v>
      </c>
      <c r="E221" s="94">
        <f t="shared" ref="E221" si="91">MAX(J221-H221,0)</f>
        <v>0</v>
      </c>
      <c r="F221" s="94" cm="1">
        <f t="array" ref="F221">IF(AND(
   SUMPRODUCT((A221&gt;=$W$42:$W$50)*(A221&lt;=$X$42:$X$50))=0,
   ISNUMBER(MATCH(A221,$W$26:$W$38,0))=FALSE,
   B221&lt;=6,
   B221&gt;=2,
   B221&lt;=6
),1,0)</f>
        <v>0</v>
      </c>
      <c r="G221" s="94" cm="1">
        <f t="array" ref="G221">IF(AND(
   SUMPRODUCT((A221&gt;=$W$42:$W$50)*(A221&lt;=$X$42:$X$50))&gt;0,
   B221&gt;=2,
   B221&lt;=6,
   NOT(ISNUMBER(MATCH(A221,$W$26:$W$38,0)))
),1,0)</f>
        <v>0</v>
      </c>
      <c r="H221" s="94">
        <f t="shared" si="88"/>
        <v>1</v>
      </c>
      <c r="I221" s="94">
        <f t="shared" ref="I221" si="92">IF(OR(B221=1,ISNUMBER(MATCH(A221,$W$26:$W$38,0))),1,0)</f>
        <v>0</v>
      </c>
      <c r="J221" s="94">
        <f t="shared" si="89"/>
        <v>1</v>
      </c>
      <c r="K221" s="94">
        <f>1</f>
        <v>1</v>
      </c>
      <c r="L221" s="94">
        <v>1</v>
      </c>
      <c r="M221" s="94">
        <f t="shared" ref="M221" si="93">H221+I221</f>
        <v>1</v>
      </c>
      <c r="N221" s="94">
        <f t="shared" ref="N221" si="94">IF(OR(
    AND(B221=5,NOT(ISNUMBER(MATCH(A221+1,$W$26:$W$38,0)))),
    TEXT(A221,"TT.MM")="23.12",
    TEXT(A221,"TT.MM")="30.12"
),
IF(OR(TEXT(A221,"TT.MM")="07.03",TEXT(A221,"TT.MM")="30.10"),0,1),
0)</f>
        <v>0</v>
      </c>
      <c r="O221" s="94">
        <f t="shared" ref="O221" si="95">IF(OR(
   B221=7,
   ISNUMBER(MATCH(A221+1,$W$26:$W$38,0)),
   TEXT(A221,"TT.MM")="07.03",
   TEXT(A221,"TT.MM")="30.10"
),IF(OR(TEXT(A221,"TT.MM")="23.12",TEXT(A221,"TT.MM")="30.12"),0,1),0)</f>
        <v>1</v>
      </c>
      <c r="P221" s="94">
        <f t="shared" ref="P221" si="96">N221+O221</f>
        <v>1</v>
      </c>
      <c r="Q221" s="94">
        <v>0</v>
      </c>
    </row>
    <row r="222" spans="1:17" hidden="1" outlineLevel="1" x14ac:dyDescent="0.3">
      <c r="A222" s="182">
        <v>46236</v>
      </c>
      <c r="B222" s="141">
        <f t="shared" si="87"/>
        <v>1</v>
      </c>
      <c r="C222" s="94">
        <v>152</v>
      </c>
      <c r="D222" s="94">
        <v>30</v>
      </c>
      <c r="E222" s="94">
        <f t="shared" ref="E222:E251" si="97">MAX(J222-H222,0)</f>
        <v>0</v>
      </c>
      <c r="F222" s="94" cm="1">
        <f t="array" ref="F222">IF(AND(
   SUMPRODUCT((A222&gt;=$W$42:$W$50)*(A222&lt;=$X$42:$X$50))=0,
   ISNUMBER(MATCH(A222,$W$26:$W$38,0))=FALSE,
   B222&lt;=6,
   B222&gt;=2,
   B222&lt;=6
),1,0)</f>
        <v>0</v>
      </c>
      <c r="G222" s="94" cm="1">
        <f t="array" ref="G222">IF(AND(
   SUMPRODUCT((A222&gt;=$W$42:$W$50)*(A222&lt;=$X$42:$X$50))&gt;0,
   B222&gt;=2,
   B222&lt;=6,
   NOT(ISNUMBER(MATCH(A222,$W$26:$W$38,0)))
),1,0)</f>
        <v>0</v>
      </c>
      <c r="H222" s="94">
        <f t="shared" si="88"/>
        <v>0</v>
      </c>
      <c r="I222" s="94">
        <f t="shared" ref="I222:I251" si="98">IF(OR(B222=1,ISNUMBER(MATCH(A222,$W$26:$W$38,0))),1,0)</f>
        <v>1</v>
      </c>
      <c r="J222" s="94">
        <f t="shared" si="89"/>
        <v>0</v>
      </c>
      <c r="K222" s="94">
        <f>1</f>
        <v>1</v>
      </c>
      <c r="L222" s="94">
        <v>1</v>
      </c>
      <c r="M222" s="94">
        <f t="shared" ref="M222:M251" si="99">H222+I222</f>
        <v>1</v>
      </c>
      <c r="N222" s="94">
        <f t="shared" ref="N222:N251" si="100">IF(OR(
    AND(B222=5,NOT(ISNUMBER(MATCH(A222+1,$W$26:$W$38,0)))),
    TEXT(A222,"TT.MM")="23.12",
    TEXT(A222,"TT.MM")="30.12"
),
IF(OR(TEXT(A222,"TT.MM")="07.03",TEXT(A222,"TT.MM")="30.10"),0,1),
0)</f>
        <v>0</v>
      </c>
      <c r="O222" s="94">
        <f t="shared" ref="O222:O251" si="101">IF(OR(
   B222=7,
   ISNUMBER(MATCH(A222+1,$W$26:$W$38,0)),
   TEXT(A222,"TT.MM")="07.03",
   TEXT(A222,"TT.MM")="30.10"
),IF(OR(TEXT(A222,"TT.MM")="23.12",TEXT(A222,"TT.MM")="30.12"),0,1),0)</f>
        <v>0</v>
      </c>
      <c r="P222" s="94">
        <f t="shared" ref="P222:P251" si="102">N222+O222</f>
        <v>0</v>
      </c>
      <c r="Q222" s="94">
        <v>0</v>
      </c>
    </row>
    <row r="223" spans="1:17" hidden="1" outlineLevel="1" x14ac:dyDescent="0.3">
      <c r="A223" s="182">
        <v>46237</v>
      </c>
      <c r="B223" s="141">
        <f t="shared" si="87"/>
        <v>2</v>
      </c>
      <c r="C223" s="94">
        <v>151</v>
      </c>
      <c r="D223" s="94">
        <v>29</v>
      </c>
      <c r="E223" s="94">
        <f t="shared" si="97"/>
        <v>1</v>
      </c>
      <c r="F223" s="94" cm="1">
        <f t="array" ref="F223">IF(AND(
   SUMPRODUCT((A223&gt;=$W$42:$W$50)*(A223&lt;=$X$42:$X$50))=0,
   ISNUMBER(MATCH(A223,$W$26:$W$38,0))=FALSE,
   B223&lt;=6,
   B223&gt;=2,
   B223&lt;=6
),1,0)</f>
        <v>0</v>
      </c>
      <c r="G223" s="94" cm="1">
        <f t="array" ref="G223">IF(AND(
   SUMPRODUCT((A223&gt;=$W$42:$W$50)*(A223&lt;=$X$42:$X$50))&gt;0,
   B223&gt;=2,
   B223&lt;=6,
   NOT(ISNUMBER(MATCH(A223,$W$26:$W$38,0)))
),1,0)</f>
        <v>1</v>
      </c>
      <c r="H223" s="94">
        <f t="shared" si="88"/>
        <v>0</v>
      </c>
      <c r="I223" s="94">
        <f t="shared" si="98"/>
        <v>0</v>
      </c>
      <c r="J223" s="94">
        <f t="shared" si="89"/>
        <v>1</v>
      </c>
      <c r="K223" s="94">
        <f>1</f>
        <v>1</v>
      </c>
      <c r="L223" s="94">
        <v>1</v>
      </c>
      <c r="M223" s="94">
        <f t="shared" si="99"/>
        <v>0</v>
      </c>
      <c r="N223" s="94">
        <f t="shared" si="100"/>
        <v>0</v>
      </c>
      <c r="O223" s="94">
        <f t="shared" si="101"/>
        <v>0</v>
      </c>
      <c r="P223" s="94">
        <f t="shared" si="102"/>
        <v>0</v>
      </c>
      <c r="Q223" s="94">
        <v>0</v>
      </c>
    </row>
    <row r="224" spans="1:17" hidden="1" outlineLevel="1" x14ac:dyDescent="0.3">
      <c r="A224" s="182">
        <v>46238</v>
      </c>
      <c r="B224" s="141">
        <f t="shared" si="87"/>
        <v>3</v>
      </c>
      <c r="C224" s="94">
        <v>150</v>
      </c>
      <c r="D224" s="94">
        <v>28</v>
      </c>
      <c r="E224" s="94">
        <f t="shared" si="97"/>
        <v>1</v>
      </c>
      <c r="F224" s="94" cm="1">
        <f t="array" ref="F224">IF(AND(
   SUMPRODUCT((A224&gt;=$W$42:$W$50)*(A224&lt;=$X$42:$X$50))=0,
   ISNUMBER(MATCH(A224,$W$26:$W$38,0))=FALSE,
   B224&lt;=6,
   B224&gt;=2,
   B224&lt;=6
),1,0)</f>
        <v>0</v>
      </c>
      <c r="G224" s="94" cm="1">
        <f t="array" ref="G224">IF(AND(
   SUMPRODUCT((A224&gt;=$W$42:$W$50)*(A224&lt;=$X$42:$X$50))&gt;0,
   B224&gt;=2,
   B224&lt;=6,
   NOT(ISNUMBER(MATCH(A224,$W$26:$W$38,0)))
),1,0)</f>
        <v>1</v>
      </c>
      <c r="H224" s="94">
        <f t="shared" si="88"/>
        <v>0</v>
      </c>
      <c r="I224" s="94">
        <f t="shared" si="98"/>
        <v>0</v>
      </c>
      <c r="J224" s="94">
        <f t="shared" si="89"/>
        <v>1</v>
      </c>
      <c r="K224" s="94">
        <f>1</f>
        <v>1</v>
      </c>
      <c r="L224" s="94">
        <v>1</v>
      </c>
      <c r="M224" s="94">
        <f t="shared" si="99"/>
        <v>0</v>
      </c>
      <c r="N224" s="94">
        <f t="shared" si="100"/>
        <v>0</v>
      </c>
      <c r="O224" s="94">
        <f t="shared" si="101"/>
        <v>0</v>
      </c>
      <c r="P224" s="94">
        <f t="shared" si="102"/>
        <v>0</v>
      </c>
      <c r="Q224" s="94">
        <v>0</v>
      </c>
    </row>
    <row r="225" spans="1:17" hidden="1" outlineLevel="1" x14ac:dyDescent="0.3">
      <c r="A225" s="182">
        <v>46239</v>
      </c>
      <c r="B225" s="141">
        <f t="shared" si="87"/>
        <v>4</v>
      </c>
      <c r="C225" s="94">
        <v>149</v>
      </c>
      <c r="D225" s="94">
        <v>27</v>
      </c>
      <c r="E225" s="94">
        <f t="shared" si="97"/>
        <v>1</v>
      </c>
      <c r="F225" s="94" cm="1">
        <f t="array" ref="F225">IF(AND(
   SUMPRODUCT((A225&gt;=$W$42:$W$50)*(A225&lt;=$X$42:$X$50))=0,
   ISNUMBER(MATCH(A225,$W$26:$W$38,0))=FALSE,
   B225&lt;=6,
   B225&gt;=2,
   B225&lt;=6
),1,0)</f>
        <v>0</v>
      </c>
      <c r="G225" s="94" cm="1">
        <f t="array" ref="G225">IF(AND(
   SUMPRODUCT((A225&gt;=$W$42:$W$50)*(A225&lt;=$X$42:$X$50))&gt;0,
   B225&gt;=2,
   B225&lt;=6,
   NOT(ISNUMBER(MATCH(A225,$W$26:$W$38,0)))
),1,0)</f>
        <v>1</v>
      </c>
      <c r="H225" s="94">
        <f t="shared" si="88"/>
        <v>0</v>
      </c>
      <c r="I225" s="94">
        <f t="shared" si="98"/>
        <v>0</v>
      </c>
      <c r="J225" s="94">
        <f t="shared" si="89"/>
        <v>1</v>
      </c>
      <c r="K225" s="94">
        <f>1</f>
        <v>1</v>
      </c>
      <c r="L225" s="94">
        <v>1</v>
      </c>
      <c r="M225" s="94">
        <f t="shared" si="99"/>
        <v>0</v>
      </c>
      <c r="N225" s="94">
        <f t="shared" si="100"/>
        <v>0</v>
      </c>
      <c r="O225" s="94">
        <f t="shared" si="101"/>
        <v>0</v>
      </c>
      <c r="P225" s="94">
        <f t="shared" si="102"/>
        <v>0</v>
      </c>
      <c r="Q225" s="94">
        <v>0</v>
      </c>
    </row>
    <row r="226" spans="1:17" hidden="1" outlineLevel="1" x14ac:dyDescent="0.3">
      <c r="A226" s="182">
        <v>46240</v>
      </c>
      <c r="B226" s="141">
        <f t="shared" si="87"/>
        <v>5</v>
      </c>
      <c r="C226" s="94">
        <v>148</v>
      </c>
      <c r="D226" s="94">
        <v>26</v>
      </c>
      <c r="E226" s="94">
        <f t="shared" si="97"/>
        <v>1</v>
      </c>
      <c r="F226" s="94" cm="1">
        <f t="array" ref="F226">IF(AND(
   SUMPRODUCT((A226&gt;=$W$42:$W$50)*(A226&lt;=$X$42:$X$50))=0,
   ISNUMBER(MATCH(A226,$W$26:$W$38,0))=FALSE,
   B226&lt;=6,
   B226&gt;=2,
   B226&lt;=6
),1,0)</f>
        <v>0</v>
      </c>
      <c r="G226" s="94" cm="1">
        <f t="array" ref="G226">IF(AND(
   SUMPRODUCT((A226&gt;=$W$42:$W$50)*(A226&lt;=$X$42:$X$50))&gt;0,
   B226&gt;=2,
   B226&lt;=6,
   NOT(ISNUMBER(MATCH(A226,$W$26:$W$38,0)))
),1,0)</f>
        <v>1</v>
      </c>
      <c r="H226" s="94">
        <f t="shared" si="88"/>
        <v>0</v>
      </c>
      <c r="I226" s="94">
        <f t="shared" si="98"/>
        <v>0</v>
      </c>
      <c r="J226" s="94">
        <f t="shared" si="89"/>
        <v>1</v>
      </c>
      <c r="K226" s="94">
        <f>1</f>
        <v>1</v>
      </c>
      <c r="L226" s="94">
        <v>1</v>
      </c>
      <c r="M226" s="94">
        <f t="shared" si="99"/>
        <v>0</v>
      </c>
      <c r="N226" s="94">
        <f t="shared" si="100"/>
        <v>1</v>
      </c>
      <c r="O226" s="94">
        <f t="shared" si="101"/>
        <v>0</v>
      </c>
      <c r="P226" s="94">
        <f t="shared" si="102"/>
        <v>1</v>
      </c>
      <c r="Q226" s="94">
        <v>0</v>
      </c>
    </row>
    <row r="227" spans="1:17" hidden="1" outlineLevel="1" x14ac:dyDescent="0.3">
      <c r="A227" s="182">
        <v>46241</v>
      </c>
      <c r="B227" s="141">
        <f t="shared" si="87"/>
        <v>6</v>
      </c>
      <c r="C227" s="94">
        <v>147</v>
      </c>
      <c r="D227" s="94">
        <v>25</v>
      </c>
      <c r="E227" s="94">
        <f t="shared" si="97"/>
        <v>1</v>
      </c>
      <c r="F227" s="94" cm="1">
        <f t="array" ref="F227">IF(AND(
   SUMPRODUCT((A227&gt;=$W$42:$W$50)*(A227&lt;=$X$42:$X$50))=0,
   ISNUMBER(MATCH(A227,$W$26:$W$38,0))=FALSE,
   B227&lt;=6,
   B227&gt;=2,
   B227&lt;=6
),1,0)</f>
        <v>0</v>
      </c>
      <c r="G227" s="94" cm="1">
        <f t="array" ref="G227">IF(AND(
   SUMPRODUCT((A227&gt;=$W$42:$W$50)*(A227&lt;=$X$42:$X$50))&gt;0,
   B227&gt;=2,
   B227&lt;=6,
   NOT(ISNUMBER(MATCH(A227,$W$26:$W$38,0)))
),1,0)</f>
        <v>1</v>
      </c>
      <c r="H227" s="94">
        <f t="shared" si="88"/>
        <v>0</v>
      </c>
      <c r="I227" s="94">
        <f t="shared" si="98"/>
        <v>0</v>
      </c>
      <c r="J227" s="94">
        <f t="shared" si="89"/>
        <v>1</v>
      </c>
      <c r="K227" s="94">
        <f>1</f>
        <v>1</v>
      </c>
      <c r="L227" s="94">
        <v>1</v>
      </c>
      <c r="M227" s="94">
        <f t="shared" si="99"/>
        <v>0</v>
      </c>
      <c r="N227" s="94">
        <f t="shared" si="100"/>
        <v>0</v>
      </c>
      <c r="O227" s="94">
        <f t="shared" si="101"/>
        <v>0</v>
      </c>
      <c r="P227" s="94">
        <f t="shared" si="102"/>
        <v>0</v>
      </c>
      <c r="Q227" s="94">
        <v>0</v>
      </c>
    </row>
    <row r="228" spans="1:17" hidden="1" outlineLevel="1" x14ac:dyDescent="0.3">
      <c r="A228" s="182">
        <v>46242</v>
      </c>
      <c r="B228" s="141">
        <f t="shared" si="87"/>
        <v>7</v>
      </c>
      <c r="C228" s="94">
        <v>146</v>
      </c>
      <c r="D228" s="94">
        <v>24</v>
      </c>
      <c r="E228" s="94">
        <f t="shared" si="97"/>
        <v>0</v>
      </c>
      <c r="F228" s="94" cm="1">
        <f t="array" ref="F228">IF(AND(
   SUMPRODUCT((A228&gt;=$W$42:$W$50)*(A228&lt;=$X$42:$X$50))=0,
   ISNUMBER(MATCH(A228,$W$26:$W$38,0))=FALSE,
   B228&lt;=6,
   B228&gt;=2,
   B228&lt;=6
),1,0)</f>
        <v>0</v>
      </c>
      <c r="G228" s="94" cm="1">
        <f t="array" ref="G228">IF(AND(
   SUMPRODUCT((A228&gt;=$W$42:$W$50)*(A228&lt;=$X$42:$X$50))&gt;0,
   B228&gt;=2,
   B228&lt;=6,
   NOT(ISNUMBER(MATCH(A228,$W$26:$W$38,0)))
),1,0)</f>
        <v>0</v>
      </c>
      <c r="H228" s="94">
        <f t="shared" si="88"/>
        <v>1</v>
      </c>
      <c r="I228" s="94">
        <f t="shared" si="98"/>
        <v>0</v>
      </c>
      <c r="J228" s="94">
        <f t="shared" si="89"/>
        <v>1</v>
      </c>
      <c r="K228" s="94">
        <f>1</f>
        <v>1</v>
      </c>
      <c r="L228" s="94">
        <v>1</v>
      </c>
      <c r="M228" s="94">
        <f t="shared" si="99"/>
        <v>1</v>
      </c>
      <c r="N228" s="94">
        <f t="shared" si="100"/>
        <v>0</v>
      </c>
      <c r="O228" s="94">
        <f t="shared" si="101"/>
        <v>1</v>
      </c>
      <c r="P228" s="94">
        <f t="shared" si="102"/>
        <v>1</v>
      </c>
      <c r="Q228" s="94">
        <v>0</v>
      </c>
    </row>
    <row r="229" spans="1:17" hidden="1" outlineLevel="1" x14ac:dyDescent="0.3">
      <c r="A229" s="182">
        <v>46243</v>
      </c>
      <c r="B229" s="141">
        <f t="shared" si="87"/>
        <v>1</v>
      </c>
      <c r="C229" s="94">
        <v>145</v>
      </c>
      <c r="D229" s="94">
        <v>23</v>
      </c>
      <c r="E229" s="94">
        <f t="shared" si="97"/>
        <v>0</v>
      </c>
      <c r="F229" s="94" cm="1">
        <f t="array" ref="F229">IF(AND(
   SUMPRODUCT((A229&gt;=$W$42:$W$50)*(A229&lt;=$X$42:$X$50))=0,
   ISNUMBER(MATCH(A229,$W$26:$W$38,0))=FALSE,
   B229&lt;=6,
   B229&gt;=2,
   B229&lt;=6
),1,0)</f>
        <v>0</v>
      </c>
      <c r="G229" s="94" cm="1">
        <f t="array" ref="G229">IF(AND(
   SUMPRODUCT((A229&gt;=$W$42:$W$50)*(A229&lt;=$X$42:$X$50))&gt;0,
   B229&gt;=2,
   B229&lt;=6,
   NOT(ISNUMBER(MATCH(A229,$W$26:$W$38,0)))
),1,0)</f>
        <v>0</v>
      </c>
      <c r="H229" s="94">
        <f t="shared" si="88"/>
        <v>0</v>
      </c>
      <c r="I229" s="94">
        <f t="shared" si="98"/>
        <v>1</v>
      </c>
      <c r="J229" s="94">
        <f t="shared" si="89"/>
        <v>0</v>
      </c>
      <c r="K229" s="94">
        <f>1</f>
        <v>1</v>
      </c>
      <c r="L229" s="94">
        <v>1</v>
      </c>
      <c r="M229" s="94">
        <f t="shared" si="99"/>
        <v>1</v>
      </c>
      <c r="N229" s="94">
        <f t="shared" si="100"/>
        <v>0</v>
      </c>
      <c r="O229" s="94">
        <f t="shared" si="101"/>
        <v>0</v>
      </c>
      <c r="P229" s="94">
        <f t="shared" si="102"/>
        <v>0</v>
      </c>
      <c r="Q229" s="94">
        <v>0</v>
      </c>
    </row>
    <row r="230" spans="1:17" hidden="1" outlineLevel="1" x14ac:dyDescent="0.3">
      <c r="A230" s="182">
        <v>46244</v>
      </c>
      <c r="B230" s="141">
        <f t="shared" si="87"/>
        <v>2</v>
      </c>
      <c r="C230" s="94">
        <v>144</v>
      </c>
      <c r="D230" s="94">
        <v>22</v>
      </c>
      <c r="E230" s="94">
        <f t="shared" si="97"/>
        <v>1</v>
      </c>
      <c r="F230" s="94" cm="1">
        <f t="array" ref="F230">IF(AND(
   SUMPRODUCT((A230&gt;=$W$42:$W$50)*(A230&lt;=$X$42:$X$50))=0,
   ISNUMBER(MATCH(A230,$W$26:$W$38,0))=FALSE,
   B230&lt;=6,
   B230&gt;=2,
   B230&lt;=6
),1,0)</f>
        <v>0</v>
      </c>
      <c r="G230" s="94" cm="1">
        <f t="array" ref="G230">IF(AND(
   SUMPRODUCT((A230&gt;=$W$42:$W$50)*(A230&lt;=$X$42:$X$50))&gt;0,
   B230&gt;=2,
   B230&lt;=6,
   NOT(ISNUMBER(MATCH(A230,$W$26:$W$38,0)))
),1,0)</f>
        <v>1</v>
      </c>
      <c r="H230" s="94">
        <f t="shared" si="88"/>
        <v>0</v>
      </c>
      <c r="I230" s="94">
        <f t="shared" si="98"/>
        <v>0</v>
      </c>
      <c r="J230" s="94">
        <f t="shared" si="89"/>
        <v>1</v>
      </c>
      <c r="K230" s="94">
        <f>1</f>
        <v>1</v>
      </c>
      <c r="L230" s="94">
        <v>1</v>
      </c>
      <c r="M230" s="94">
        <f t="shared" si="99"/>
        <v>0</v>
      </c>
      <c r="N230" s="94">
        <f t="shared" si="100"/>
        <v>0</v>
      </c>
      <c r="O230" s="94">
        <f t="shared" si="101"/>
        <v>0</v>
      </c>
      <c r="P230" s="94">
        <f t="shared" si="102"/>
        <v>0</v>
      </c>
      <c r="Q230" s="94">
        <v>0</v>
      </c>
    </row>
    <row r="231" spans="1:17" hidden="1" outlineLevel="1" x14ac:dyDescent="0.3">
      <c r="A231" s="182">
        <v>46245</v>
      </c>
      <c r="B231" s="141">
        <f t="shared" si="87"/>
        <v>3</v>
      </c>
      <c r="C231" s="94">
        <v>143</v>
      </c>
      <c r="D231" s="94">
        <v>21</v>
      </c>
      <c r="E231" s="94">
        <f t="shared" si="97"/>
        <v>1</v>
      </c>
      <c r="F231" s="94" cm="1">
        <f t="array" ref="F231">IF(AND(
   SUMPRODUCT((A231&gt;=$W$42:$W$50)*(A231&lt;=$X$42:$X$50))=0,
   ISNUMBER(MATCH(A231,$W$26:$W$38,0))=FALSE,
   B231&lt;=6,
   B231&gt;=2,
   B231&lt;=6
),1,0)</f>
        <v>0</v>
      </c>
      <c r="G231" s="94" cm="1">
        <f t="array" ref="G231">IF(AND(
   SUMPRODUCT((A231&gt;=$W$42:$W$50)*(A231&lt;=$X$42:$X$50))&gt;0,
   B231&gt;=2,
   B231&lt;=6,
   NOT(ISNUMBER(MATCH(A231,$W$26:$W$38,0)))
),1,0)</f>
        <v>1</v>
      </c>
      <c r="H231" s="94">
        <f t="shared" si="88"/>
        <v>0</v>
      </c>
      <c r="I231" s="94">
        <f t="shared" si="98"/>
        <v>0</v>
      </c>
      <c r="J231" s="94">
        <f t="shared" si="89"/>
        <v>1</v>
      </c>
      <c r="K231" s="94">
        <f>1</f>
        <v>1</v>
      </c>
      <c r="L231" s="94">
        <v>1</v>
      </c>
      <c r="M231" s="94">
        <f t="shared" si="99"/>
        <v>0</v>
      </c>
      <c r="N231" s="94">
        <f t="shared" si="100"/>
        <v>0</v>
      </c>
      <c r="O231" s="94">
        <f t="shared" si="101"/>
        <v>0</v>
      </c>
      <c r="P231" s="94">
        <f t="shared" si="102"/>
        <v>0</v>
      </c>
      <c r="Q231" s="94">
        <v>0</v>
      </c>
    </row>
    <row r="232" spans="1:17" hidden="1" outlineLevel="1" x14ac:dyDescent="0.3">
      <c r="A232" s="182">
        <v>46246</v>
      </c>
      <c r="B232" s="141">
        <f t="shared" si="87"/>
        <v>4</v>
      </c>
      <c r="C232" s="94">
        <v>142</v>
      </c>
      <c r="D232" s="94">
        <v>20</v>
      </c>
      <c r="E232" s="94">
        <f t="shared" si="97"/>
        <v>1</v>
      </c>
      <c r="F232" s="94" cm="1">
        <f t="array" ref="F232">IF(AND(
   SUMPRODUCT((A232&gt;=$W$42:$W$50)*(A232&lt;=$X$42:$X$50))=0,
   ISNUMBER(MATCH(A232,$W$26:$W$38,0))=FALSE,
   B232&lt;=6,
   B232&gt;=2,
   B232&lt;=6
),1,0)</f>
        <v>0</v>
      </c>
      <c r="G232" s="94" cm="1">
        <f t="array" ref="G232">IF(AND(
   SUMPRODUCT((A232&gt;=$W$42:$W$50)*(A232&lt;=$X$42:$X$50))&gt;0,
   B232&gt;=2,
   B232&lt;=6,
   NOT(ISNUMBER(MATCH(A232,$W$26:$W$38,0)))
),1,0)</f>
        <v>1</v>
      </c>
      <c r="H232" s="94">
        <f t="shared" si="88"/>
        <v>0</v>
      </c>
      <c r="I232" s="94">
        <f t="shared" si="98"/>
        <v>0</v>
      </c>
      <c r="J232" s="94">
        <f t="shared" si="89"/>
        <v>1</v>
      </c>
      <c r="K232" s="94">
        <f>1</f>
        <v>1</v>
      </c>
      <c r="L232" s="94">
        <v>1</v>
      </c>
      <c r="M232" s="94">
        <f t="shared" si="99"/>
        <v>0</v>
      </c>
      <c r="N232" s="94">
        <f t="shared" si="100"/>
        <v>0</v>
      </c>
      <c r="O232" s="94">
        <f t="shared" si="101"/>
        <v>0</v>
      </c>
      <c r="P232" s="94">
        <f t="shared" si="102"/>
        <v>0</v>
      </c>
      <c r="Q232" s="94">
        <v>0</v>
      </c>
    </row>
    <row r="233" spans="1:17" hidden="1" outlineLevel="1" x14ac:dyDescent="0.3">
      <c r="A233" s="182">
        <v>46247</v>
      </c>
      <c r="B233" s="141">
        <f t="shared" si="87"/>
        <v>5</v>
      </c>
      <c r="C233" s="94">
        <v>141</v>
      </c>
      <c r="D233" s="94">
        <v>19</v>
      </c>
      <c r="E233" s="94">
        <f t="shared" si="97"/>
        <v>1</v>
      </c>
      <c r="F233" s="94" cm="1">
        <f t="array" ref="F233">IF(AND(
   SUMPRODUCT((A233&gt;=$W$42:$W$50)*(A233&lt;=$X$42:$X$50))=0,
   ISNUMBER(MATCH(A233,$W$26:$W$38,0))=FALSE,
   B233&lt;=6,
   B233&gt;=2,
   B233&lt;=6
),1,0)</f>
        <v>0</v>
      </c>
      <c r="G233" s="94" cm="1">
        <f t="array" ref="G233">IF(AND(
   SUMPRODUCT((A233&gt;=$W$42:$W$50)*(A233&lt;=$X$42:$X$50))&gt;0,
   B233&gt;=2,
   B233&lt;=6,
   NOT(ISNUMBER(MATCH(A233,$W$26:$W$38,0)))
),1,0)</f>
        <v>1</v>
      </c>
      <c r="H233" s="94">
        <f t="shared" si="88"/>
        <v>0</v>
      </c>
      <c r="I233" s="94">
        <f t="shared" si="98"/>
        <v>0</v>
      </c>
      <c r="J233" s="94">
        <f t="shared" si="89"/>
        <v>1</v>
      </c>
      <c r="K233" s="94">
        <f>1</f>
        <v>1</v>
      </c>
      <c r="L233" s="94">
        <v>1</v>
      </c>
      <c r="M233" s="94">
        <f t="shared" si="99"/>
        <v>0</v>
      </c>
      <c r="N233" s="94">
        <f t="shared" si="100"/>
        <v>1</v>
      </c>
      <c r="O233" s="94">
        <f t="shared" si="101"/>
        <v>0</v>
      </c>
      <c r="P233" s="94">
        <f t="shared" si="102"/>
        <v>1</v>
      </c>
      <c r="Q233" s="94">
        <v>0</v>
      </c>
    </row>
    <row r="234" spans="1:17" hidden="1" outlineLevel="1" x14ac:dyDescent="0.3">
      <c r="A234" s="182">
        <v>46248</v>
      </c>
      <c r="B234" s="141">
        <f t="shared" si="87"/>
        <v>6</v>
      </c>
      <c r="C234" s="94">
        <v>140</v>
      </c>
      <c r="D234" s="94">
        <v>18</v>
      </c>
      <c r="E234" s="94">
        <f t="shared" si="97"/>
        <v>1</v>
      </c>
      <c r="F234" s="94" cm="1">
        <f t="array" ref="F234">IF(AND(
   SUMPRODUCT((A234&gt;=$W$42:$W$50)*(A234&lt;=$X$42:$X$50))=0,
   ISNUMBER(MATCH(A234,$W$26:$W$38,0))=FALSE,
   B234&lt;=6,
   B234&gt;=2,
   B234&lt;=6
),1,0)</f>
        <v>0</v>
      </c>
      <c r="G234" s="94" cm="1">
        <f t="array" ref="G234">IF(AND(
   SUMPRODUCT((A234&gt;=$W$42:$W$50)*(A234&lt;=$X$42:$X$50))&gt;0,
   B234&gt;=2,
   B234&lt;=6,
   NOT(ISNUMBER(MATCH(A234,$W$26:$W$38,0)))
),1,0)</f>
        <v>1</v>
      </c>
      <c r="H234" s="94">
        <f t="shared" si="88"/>
        <v>0</v>
      </c>
      <c r="I234" s="94">
        <f t="shared" si="98"/>
        <v>0</v>
      </c>
      <c r="J234" s="94">
        <f t="shared" si="89"/>
        <v>1</v>
      </c>
      <c r="K234" s="94">
        <f>1</f>
        <v>1</v>
      </c>
      <c r="L234" s="94">
        <v>1</v>
      </c>
      <c r="M234" s="94">
        <f t="shared" si="99"/>
        <v>0</v>
      </c>
      <c r="N234" s="94">
        <f t="shared" si="100"/>
        <v>0</v>
      </c>
      <c r="O234" s="94">
        <f t="shared" si="101"/>
        <v>0</v>
      </c>
      <c r="P234" s="94">
        <f t="shared" si="102"/>
        <v>0</v>
      </c>
      <c r="Q234" s="94">
        <v>0</v>
      </c>
    </row>
    <row r="235" spans="1:17" hidden="1" outlineLevel="1" x14ac:dyDescent="0.3">
      <c r="A235" s="182">
        <v>46249</v>
      </c>
      <c r="B235" s="141">
        <f t="shared" si="87"/>
        <v>7</v>
      </c>
      <c r="C235" s="94">
        <v>139</v>
      </c>
      <c r="D235" s="94">
        <v>17</v>
      </c>
      <c r="E235" s="94">
        <f t="shared" si="97"/>
        <v>0</v>
      </c>
      <c r="F235" s="94" cm="1">
        <f t="array" ref="F235">IF(AND(
   SUMPRODUCT((A235&gt;=$W$42:$W$50)*(A235&lt;=$X$42:$X$50))=0,
   ISNUMBER(MATCH(A235,$W$26:$W$38,0))=FALSE,
   B235&lt;=6,
   B235&gt;=2,
   B235&lt;=6
),1,0)</f>
        <v>0</v>
      </c>
      <c r="G235" s="94" cm="1">
        <f t="array" ref="G235">IF(AND(
   SUMPRODUCT((A235&gt;=$W$42:$W$50)*(A235&lt;=$X$42:$X$50))&gt;0,
   B235&gt;=2,
   B235&lt;=6,
   NOT(ISNUMBER(MATCH(A235,$W$26:$W$38,0)))
),1,0)</f>
        <v>0</v>
      </c>
      <c r="H235" s="94">
        <f t="shared" si="88"/>
        <v>1</v>
      </c>
      <c r="I235" s="94">
        <f t="shared" si="98"/>
        <v>0</v>
      </c>
      <c r="J235" s="94">
        <f t="shared" si="89"/>
        <v>1</v>
      </c>
      <c r="K235" s="94">
        <f>1</f>
        <v>1</v>
      </c>
      <c r="L235" s="94">
        <v>1</v>
      </c>
      <c r="M235" s="94">
        <f t="shared" si="99"/>
        <v>1</v>
      </c>
      <c r="N235" s="94">
        <f t="shared" si="100"/>
        <v>0</v>
      </c>
      <c r="O235" s="94">
        <f t="shared" si="101"/>
        <v>1</v>
      </c>
      <c r="P235" s="94">
        <f t="shared" si="102"/>
        <v>1</v>
      </c>
      <c r="Q235" s="94">
        <v>0</v>
      </c>
    </row>
    <row r="236" spans="1:17" hidden="1" outlineLevel="1" x14ac:dyDescent="0.3">
      <c r="A236" s="182">
        <v>46250</v>
      </c>
      <c r="B236" s="141">
        <f t="shared" si="87"/>
        <v>1</v>
      </c>
      <c r="C236" s="94">
        <v>138</v>
      </c>
      <c r="D236" s="94">
        <v>16</v>
      </c>
      <c r="E236" s="94">
        <f t="shared" si="97"/>
        <v>0</v>
      </c>
      <c r="F236" s="94" cm="1">
        <f t="array" ref="F236">IF(AND(
   SUMPRODUCT((A236&gt;=$W$42:$W$50)*(A236&lt;=$X$42:$X$50))=0,
   ISNUMBER(MATCH(A236,$W$26:$W$38,0))=FALSE,
   B236&lt;=6,
   B236&gt;=2,
   B236&lt;=6
),1,0)</f>
        <v>0</v>
      </c>
      <c r="G236" s="94" cm="1">
        <f t="array" ref="G236">IF(AND(
   SUMPRODUCT((A236&gt;=$W$42:$W$50)*(A236&lt;=$X$42:$X$50))&gt;0,
   B236&gt;=2,
   B236&lt;=6,
   NOT(ISNUMBER(MATCH(A236,$W$26:$W$38,0)))
),1,0)</f>
        <v>0</v>
      </c>
      <c r="H236" s="94">
        <f t="shared" si="88"/>
        <v>0</v>
      </c>
      <c r="I236" s="94">
        <f t="shared" si="98"/>
        <v>1</v>
      </c>
      <c r="J236" s="94">
        <f t="shared" si="89"/>
        <v>0</v>
      </c>
      <c r="K236" s="94">
        <f>1</f>
        <v>1</v>
      </c>
      <c r="L236" s="94">
        <v>1</v>
      </c>
      <c r="M236" s="94">
        <f t="shared" si="99"/>
        <v>1</v>
      </c>
      <c r="N236" s="94">
        <f t="shared" si="100"/>
        <v>0</v>
      </c>
      <c r="O236" s="94">
        <f t="shared" si="101"/>
        <v>0</v>
      </c>
      <c r="P236" s="94">
        <f t="shared" si="102"/>
        <v>0</v>
      </c>
      <c r="Q236" s="94">
        <v>0</v>
      </c>
    </row>
    <row r="237" spans="1:17" hidden="1" outlineLevel="1" x14ac:dyDescent="0.3">
      <c r="A237" s="182">
        <v>46251</v>
      </c>
      <c r="B237" s="141">
        <f t="shared" si="87"/>
        <v>2</v>
      </c>
      <c r="C237" s="94">
        <v>137</v>
      </c>
      <c r="D237" s="94">
        <v>15</v>
      </c>
      <c r="E237" s="94">
        <f t="shared" si="97"/>
        <v>1</v>
      </c>
      <c r="F237" s="94" cm="1">
        <f t="array" ref="F237">IF(AND(
   SUMPRODUCT((A237&gt;=$W$42:$W$50)*(A237&lt;=$X$42:$X$50))=0,
   ISNUMBER(MATCH(A237,$W$26:$W$38,0))=FALSE,
   B237&lt;=6,
   B237&gt;=2,
   B237&lt;=6
),1,0)</f>
        <v>0</v>
      </c>
      <c r="G237" s="94" cm="1">
        <f t="array" ref="G237">IF(AND(
   SUMPRODUCT((A237&gt;=$W$42:$W$50)*(A237&lt;=$X$42:$X$50))&gt;0,
   B237&gt;=2,
   B237&lt;=6,
   NOT(ISNUMBER(MATCH(A237,$W$26:$W$38,0)))
),1,0)</f>
        <v>1</v>
      </c>
      <c r="H237" s="94">
        <f t="shared" si="88"/>
        <v>0</v>
      </c>
      <c r="I237" s="94">
        <f t="shared" si="98"/>
        <v>0</v>
      </c>
      <c r="J237" s="94">
        <f t="shared" si="89"/>
        <v>1</v>
      </c>
      <c r="K237" s="94">
        <f>1</f>
        <v>1</v>
      </c>
      <c r="L237" s="94">
        <v>1</v>
      </c>
      <c r="M237" s="94">
        <f t="shared" si="99"/>
        <v>0</v>
      </c>
      <c r="N237" s="94">
        <f t="shared" si="100"/>
        <v>0</v>
      </c>
      <c r="O237" s="94">
        <f t="shared" si="101"/>
        <v>0</v>
      </c>
      <c r="P237" s="94">
        <f t="shared" si="102"/>
        <v>0</v>
      </c>
      <c r="Q237" s="94">
        <v>0</v>
      </c>
    </row>
    <row r="238" spans="1:17" hidden="1" outlineLevel="1" x14ac:dyDescent="0.3">
      <c r="A238" s="182">
        <v>46252</v>
      </c>
      <c r="B238" s="141">
        <f t="shared" si="87"/>
        <v>3</v>
      </c>
      <c r="C238" s="94">
        <v>136</v>
      </c>
      <c r="D238" s="94">
        <v>14</v>
      </c>
      <c r="E238" s="94">
        <f t="shared" si="97"/>
        <v>1</v>
      </c>
      <c r="F238" s="94" cm="1">
        <f t="array" ref="F238">IF(AND(
   SUMPRODUCT((A238&gt;=$W$42:$W$50)*(A238&lt;=$X$42:$X$50))=0,
   ISNUMBER(MATCH(A238,$W$26:$W$38,0))=FALSE,
   B238&lt;=6,
   B238&gt;=2,
   B238&lt;=6
),1,0)</f>
        <v>0</v>
      </c>
      <c r="G238" s="94" cm="1">
        <f t="array" ref="G238">IF(AND(
   SUMPRODUCT((A238&gt;=$W$42:$W$50)*(A238&lt;=$X$42:$X$50))&gt;0,
   B238&gt;=2,
   B238&lt;=6,
   NOT(ISNUMBER(MATCH(A238,$W$26:$W$38,0)))
),1,0)</f>
        <v>1</v>
      </c>
      <c r="H238" s="94">
        <f t="shared" si="88"/>
        <v>0</v>
      </c>
      <c r="I238" s="94">
        <f t="shared" si="98"/>
        <v>0</v>
      </c>
      <c r="J238" s="94">
        <f t="shared" si="89"/>
        <v>1</v>
      </c>
      <c r="K238" s="94">
        <f>1</f>
        <v>1</v>
      </c>
      <c r="L238" s="94">
        <v>1</v>
      </c>
      <c r="M238" s="94">
        <f t="shared" si="99"/>
        <v>0</v>
      </c>
      <c r="N238" s="94">
        <f t="shared" si="100"/>
        <v>0</v>
      </c>
      <c r="O238" s="94">
        <f t="shared" si="101"/>
        <v>0</v>
      </c>
      <c r="P238" s="94">
        <f t="shared" si="102"/>
        <v>0</v>
      </c>
      <c r="Q238" s="94">
        <v>0</v>
      </c>
    </row>
    <row r="239" spans="1:17" hidden="1" outlineLevel="1" x14ac:dyDescent="0.3">
      <c r="A239" s="182">
        <v>46253</v>
      </c>
      <c r="B239" s="141">
        <f t="shared" si="87"/>
        <v>4</v>
      </c>
      <c r="C239" s="94">
        <v>135</v>
      </c>
      <c r="D239" s="94">
        <v>13</v>
      </c>
      <c r="E239" s="94">
        <f t="shared" si="97"/>
        <v>1</v>
      </c>
      <c r="F239" s="94" cm="1">
        <f t="array" ref="F239">IF(AND(
   SUMPRODUCT((A239&gt;=$W$42:$W$50)*(A239&lt;=$X$42:$X$50))=0,
   ISNUMBER(MATCH(A239,$W$26:$W$38,0))=FALSE,
   B239&lt;=6,
   B239&gt;=2,
   B239&lt;=6
),1,0)</f>
        <v>0</v>
      </c>
      <c r="G239" s="94" cm="1">
        <f t="array" ref="G239">IF(AND(
   SUMPRODUCT((A239&gt;=$W$42:$W$50)*(A239&lt;=$X$42:$X$50))&gt;0,
   B239&gt;=2,
   B239&lt;=6,
   NOT(ISNUMBER(MATCH(A239,$W$26:$W$38,0)))
),1,0)</f>
        <v>1</v>
      </c>
      <c r="H239" s="94">
        <f t="shared" si="88"/>
        <v>0</v>
      </c>
      <c r="I239" s="94">
        <f t="shared" si="98"/>
        <v>0</v>
      </c>
      <c r="J239" s="94">
        <f t="shared" si="89"/>
        <v>1</v>
      </c>
      <c r="K239" s="94">
        <f>1</f>
        <v>1</v>
      </c>
      <c r="L239" s="94">
        <v>1</v>
      </c>
      <c r="M239" s="94">
        <f t="shared" si="99"/>
        <v>0</v>
      </c>
      <c r="N239" s="94">
        <f t="shared" si="100"/>
        <v>0</v>
      </c>
      <c r="O239" s="94">
        <f t="shared" si="101"/>
        <v>0</v>
      </c>
      <c r="P239" s="94">
        <f t="shared" si="102"/>
        <v>0</v>
      </c>
      <c r="Q239" s="94">
        <v>0</v>
      </c>
    </row>
    <row r="240" spans="1:17" hidden="1" outlineLevel="1" x14ac:dyDescent="0.3">
      <c r="A240" s="182">
        <v>46254</v>
      </c>
      <c r="B240" s="141">
        <f t="shared" si="87"/>
        <v>5</v>
      </c>
      <c r="C240" s="94">
        <v>134</v>
      </c>
      <c r="D240" s="94">
        <v>12</v>
      </c>
      <c r="E240" s="94">
        <f t="shared" si="97"/>
        <v>1</v>
      </c>
      <c r="F240" s="94" cm="1">
        <f t="array" ref="F240">IF(AND(
   SUMPRODUCT((A240&gt;=$W$42:$W$50)*(A240&lt;=$X$42:$X$50))=0,
   ISNUMBER(MATCH(A240,$W$26:$W$38,0))=FALSE,
   B240&lt;=6,
   B240&gt;=2,
   B240&lt;=6
),1,0)</f>
        <v>0</v>
      </c>
      <c r="G240" s="94" cm="1">
        <f t="array" ref="G240">IF(AND(
   SUMPRODUCT((A240&gt;=$W$42:$W$50)*(A240&lt;=$X$42:$X$50))&gt;0,
   B240&gt;=2,
   B240&lt;=6,
   NOT(ISNUMBER(MATCH(A240,$W$26:$W$38,0)))
),1,0)</f>
        <v>1</v>
      </c>
      <c r="H240" s="94">
        <f t="shared" si="88"/>
        <v>0</v>
      </c>
      <c r="I240" s="94">
        <f t="shared" si="98"/>
        <v>0</v>
      </c>
      <c r="J240" s="94">
        <f t="shared" si="89"/>
        <v>1</v>
      </c>
      <c r="K240" s="94">
        <f>1</f>
        <v>1</v>
      </c>
      <c r="L240" s="94">
        <v>1</v>
      </c>
      <c r="M240" s="94">
        <f t="shared" si="99"/>
        <v>0</v>
      </c>
      <c r="N240" s="94">
        <f t="shared" si="100"/>
        <v>1</v>
      </c>
      <c r="O240" s="94">
        <f t="shared" si="101"/>
        <v>0</v>
      </c>
      <c r="P240" s="94">
        <f t="shared" si="102"/>
        <v>1</v>
      </c>
      <c r="Q240" s="94">
        <v>0</v>
      </c>
    </row>
    <row r="241" spans="1:17" hidden="1" outlineLevel="1" x14ac:dyDescent="0.3">
      <c r="A241" s="182">
        <v>46255</v>
      </c>
      <c r="B241" s="141">
        <f t="shared" si="87"/>
        <v>6</v>
      </c>
      <c r="C241" s="94">
        <v>133</v>
      </c>
      <c r="D241" s="94">
        <v>11</v>
      </c>
      <c r="E241" s="94">
        <f t="shared" si="97"/>
        <v>1</v>
      </c>
      <c r="F241" s="94" cm="1">
        <f t="array" ref="F241">IF(AND(
   SUMPRODUCT((A241&gt;=$W$42:$W$50)*(A241&lt;=$X$42:$X$50))=0,
   ISNUMBER(MATCH(A241,$W$26:$W$38,0))=FALSE,
   B241&lt;=6,
   B241&gt;=2,
   B241&lt;=6
),1,0)</f>
        <v>0</v>
      </c>
      <c r="G241" s="94" cm="1">
        <f t="array" ref="G241">IF(AND(
   SUMPRODUCT((A241&gt;=$W$42:$W$50)*(A241&lt;=$X$42:$X$50))&gt;0,
   B241&gt;=2,
   B241&lt;=6,
   NOT(ISNUMBER(MATCH(A241,$W$26:$W$38,0)))
),1,0)</f>
        <v>1</v>
      </c>
      <c r="H241" s="94">
        <f t="shared" si="88"/>
        <v>0</v>
      </c>
      <c r="I241" s="94">
        <f t="shared" si="98"/>
        <v>0</v>
      </c>
      <c r="J241" s="94">
        <f t="shared" si="89"/>
        <v>1</v>
      </c>
      <c r="K241" s="94">
        <f>1</f>
        <v>1</v>
      </c>
      <c r="L241" s="94">
        <v>1</v>
      </c>
      <c r="M241" s="94">
        <f t="shared" si="99"/>
        <v>0</v>
      </c>
      <c r="N241" s="94">
        <f t="shared" si="100"/>
        <v>0</v>
      </c>
      <c r="O241" s="94">
        <f t="shared" si="101"/>
        <v>0</v>
      </c>
      <c r="P241" s="94">
        <f t="shared" si="102"/>
        <v>0</v>
      </c>
      <c r="Q241" s="94">
        <v>0</v>
      </c>
    </row>
    <row r="242" spans="1:17" hidden="1" outlineLevel="1" x14ac:dyDescent="0.3">
      <c r="A242" s="182">
        <v>46256</v>
      </c>
      <c r="B242" s="141">
        <f t="shared" si="87"/>
        <v>7</v>
      </c>
      <c r="C242" s="94">
        <v>132</v>
      </c>
      <c r="D242" s="94">
        <v>10</v>
      </c>
      <c r="E242" s="94">
        <f t="shared" si="97"/>
        <v>0</v>
      </c>
      <c r="F242" s="94" cm="1">
        <f t="array" ref="F242">IF(AND(
   SUMPRODUCT((A242&gt;=$W$42:$W$50)*(A242&lt;=$X$42:$X$50))=0,
   ISNUMBER(MATCH(A242,$W$26:$W$38,0))=FALSE,
   B242&lt;=6,
   B242&gt;=2,
   B242&lt;=6
),1,0)</f>
        <v>0</v>
      </c>
      <c r="G242" s="94" cm="1">
        <f t="array" ref="G242">IF(AND(
   SUMPRODUCT((A242&gt;=$W$42:$W$50)*(A242&lt;=$X$42:$X$50))&gt;0,
   B242&gt;=2,
   B242&lt;=6,
   NOT(ISNUMBER(MATCH(A242,$W$26:$W$38,0)))
),1,0)</f>
        <v>0</v>
      </c>
      <c r="H242" s="94">
        <f t="shared" si="88"/>
        <v>1</v>
      </c>
      <c r="I242" s="94">
        <f t="shared" si="98"/>
        <v>0</v>
      </c>
      <c r="J242" s="94">
        <f t="shared" si="89"/>
        <v>1</v>
      </c>
      <c r="K242" s="94">
        <f>1</f>
        <v>1</v>
      </c>
      <c r="L242" s="94">
        <v>1</v>
      </c>
      <c r="M242" s="94">
        <f t="shared" si="99"/>
        <v>1</v>
      </c>
      <c r="N242" s="94">
        <f t="shared" si="100"/>
        <v>0</v>
      </c>
      <c r="O242" s="94">
        <f t="shared" si="101"/>
        <v>1</v>
      </c>
      <c r="P242" s="94">
        <f t="shared" si="102"/>
        <v>1</v>
      </c>
      <c r="Q242" s="94">
        <v>0</v>
      </c>
    </row>
    <row r="243" spans="1:17" hidden="1" outlineLevel="1" x14ac:dyDescent="0.3">
      <c r="A243" s="182">
        <v>46257</v>
      </c>
      <c r="B243" s="141">
        <f t="shared" si="87"/>
        <v>1</v>
      </c>
      <c r="C243" s="94">
        <v>131</v>
      </c>
      <c r="D243" s="94">
        <v>9</v>
      </c>
      <c r="E243" s="94">
        <f t="shared" si="97"/>
        <v>0</v>
      </c>
      <c r="F243" s="94" cm="1">
        <f t="array" ref="F243">IF(AND(
   SUMPRODUCT((A243&gt;=$W$42:$W$50)*(A243&lt;=$X$42:$X$50))=0,
   ISNUMBER(MATCH(A243,$W$26:$W$38,0))=FALSE,
   B243&lt;=6,
   B243&gt;=2,
   B243&lt;=6
),1,0)</f>
        <v>0</v>
      </c>
      <c r="G243" s="94" cm="1">
        <f t="array" ref="G243">IF(AND(
   SUMPRODUCT((A243&gt;=$W$42:$W$50)*(A243&lt;=$X$42:$X$50))&gt;0,
   B243&gt;=2,
   B243&lt;=6,
   NOT(ISNUMBER(MATCH(A243,$W$26:$W$38,0)))
),1,0)</f>
        <v>0</v>
      </c>
      <c r="H243" s="94">
        <f t="shared" si="88"/>
        <v>0</v>
      </c>
      <c r="I243" s="94">
        <f t="shared" si="98"/>
        <v>1</v>
      </c>
      <c r="J243" s="94">
        <f t="shared" si="89"/>
        <v>0</v>
      </c>
      <c r="K243" s="94">
        <f>1</f>
        <v>1</v>
      </c>
      <c r="L243" s="94">
        <v>1</v>
      </c>
      <c r="M243" s="94">
        <f t="shared" si="99"/>
        <v>1</v>
      </c>
      <c r="N243" s="94">
        <f t="shared" si="100"/>
        <v>0</v>
      </c>
      <c r="O243" s="94">
        <f t="shared" si="101"/>
        <v>0</v>
      </c>
      <c r="P243" s="94">
        <f t="shared" si="102"/>
        <v>0</v>
      </c>
      <c r="Q243" s="94">
        <v>0</v>
      </c>
    </row>
    <row r="244" spans="1:17" hidden="1" outlineLevel="1" x14ac:dyDescent="0.3">
      <c r="A244" s="182">
        <v>46258</v>
      </c>
      <c r="B244" s="141">
        <f t="shared" si="87"/>
        <v>2</v>
      </c>
      <c r="C244" s="94">
        <v>130</v>
      </c>
      <c r="D244" s="94">
        <v>8</v>
      </c>
      <c r="E244" s="94">
        <f t="shared" si="97"/>
        <v>1</v>
      </c>
      <c r="F244" s="94" cm="1">
        <f t="array" ref="F244">IF(AND(
   SUMPRODUCT((A244&gt;=$W$42:$W$50)*(A244&lt;=$X$42:$X$50))=0,
   ISNUMBER(MATCH(A244,$W$26:$W$38,0))=FALSE,
   B244&lt;=6,
   B244&gt;=2,
   B244&lt;=6
),1,0)</f>
        <v>1</v>
      </c>
      <c r="G244" s="94" cm="1">
        <f t="array" ref="G244">IF(AND(
   SUMPRODUCT((A244&gt;=$W$42:$W$50)*(A244&lt;=$X$42:$X$50))&gt;0,
   B244&gt;=2,
   B244&lt;=6,
   NOT(ISNUMBER(MATCH(A244,$W$26:$W$38,0)))
),1,0)</f>
        <v>0</v>
      </c>
      <c r="H244" s="94">
        <f t="shared" si="88"/>
        <v>0</v>
      </c>
      <c r="I244" s="94">
        <f t="shared" si="98"/>
        <v>0</v>
      </c>
      <c r="J244" s="94">
        <f t="shared" si="89"/>
        <v>1</v>
      </c>
      <c r="K244" s="94">
        <f>1</f>
        <v>1</v>
      </c>
      <c r="L244" s="94">
        <v>1</v>
      </c>
      <c r="M244" s="94">
        <f t="shared" si="99"/>
        <v>0</v>
      </c>
      <c r="N244" s="94">
        <f t="shared" si="100"/>
        <v>0</v>
      </c>
      <c r="O244" s="94">
        <f t="shared" si="101"/>
        <v>0</v>
      </c>
      <c r="P244" s="94">
        <f t="shared" si="102"/>
        <v>0</v>
      </c>
      <c r="Q244" s="94">
        <v>0</v>
      </c>
    </row>
    <row r="245" spans="1:17" hidden="1" outlineLevel="1" x14ac:dyDescent="0.3">
      <c r="A245" s="182">
        <v>46259</v>
      </c>
      <c r="B245" s="141">
        <f t="shared" si="87"/>
        <v>3</v>
      </c>
      <c r="C245" s="94">
        <v>129</v>
      </c>
      <c r="D245" s="94">
        <v>7</v>
      </c>
      <c r="E245" s="94">
        <f t="shared" si="97"/>
        <v>1</v>
      </c>
      <c r="F245" s="94" cm="1">
        <f t="array" ref="F245">IF(AND(
   SUMPRODUCT((A245&gt;=$W$42:$W$50)*(A245&lt;=$X$42:$X$50))=0,
   ISNUMBER(MATCH(A245,$W$26:$W$38,0))=FALSE,
   B245&lt;=6,
   B245&gt;=2,
   B245&lt;=6
),1,0)</f>
        <v>1</v>
      </c>
      <c r="G245" s="94" cm="1">
        <f t="array" ref="G245">IF(AND(
   SUMPRODUCT((A245&gt;=$W$42:$W$50)*(A245&lt;=$X$42:$X$50))&gt;0,
   B245&gt;=2,
   B245&lt;=6,
   NOT(ISNUMBER(MATCH(A245,$W$26:$W$38,0)))
),1,0)</f>
        <v>0</v>
      </c>
      <c r="H245" s="94">
        <f t="shared" si="88"/>
        <v>0</v>
      </c>
      <c r="I245" s="94">
        <f t="shared" si="98"/>
        <v>0</v>
      </c>
      <c r="J245" s="94">
        <f t="shared" si="89"/>
        <v>1</v>
      </c>
      <c r="K245" s="94">
        <f>1</f>
        <v>1</v>
      </c>
      <c r="L245" s="94">
        <v>1</v>
      </c>
      <c r="M245" s="94">
        <f t="shared" si="99"/>
        <v>0</v>
      </c>
      <c r="N245" s="94">
        <f t="shared" si="100"/>
        <v>0</v>
      </c>
      <c r="O245" s="94">
        <f t="shared" si="101"/>
        <v>0</v>
      </c>
      <c r="P245" s="94">
        <f t="shared" si="102"/>
        <v>0</v>
      </c>
      <c r="Q245" s="94">
        <v>0</v>
      </c>
    </row>
    <row r="246" spans="1:17" hidden="1" outlineLevel="1" x14ac:dyDescent="0.3">
      <c r="A246" s="182">
        <v>46260</v>
      </c>
      <c r="B246" s="141">
        <f t="shared" si="87"/>
        <v>4</v>
      </c>
      <c r="C246" s="94">
        <v>128</v>
      </c>
      <c r="D246" s="94">
        <v>6</v>
      </c>
      <c r="E246" s="94">
        <f t="shared" si="97"/>
        <v>1</v>
      </c>
      <c r="F246" s="94" cm="1">
        <f t="array" ref="F246">IF(AND(
   SUMPRODUCT((A246&gt;=$W$42:$W$50)*(A246&lt;=$X$42:$X$50))=0,
   ISNUMBER(MATCH(A246,$W$26:$W$38,0))=FALSE,
   B246&lt;=6,
   B246&gt;=2,
   B246&lt;=6
),1,0)</f>
        <v>1</v>
      </c>
      <c r="G246" s="94" cm="1">
        <f t="array" ref="G246">IF(AND(
   SUMPRODUCT((A246&gt;=$W$42:$W$50)*(A246&lt;=$X$42:$X$50))&gt;0,
   B246&gt;=2,
   B246&lt;=6,
   NOT(ISNUMBER(MATCH(A246,$W$26:$W$38,0)))
),1,0)</f>
        <v>0</v>
      </c>
      <c r="H246" s="94">
        <f t="shared" si="88"/>
        <v>0</v>
      </c>
      <c r="I246" s="94">
        <f t="shared" si="98"/>
        <v>0</v>
      </c>
      <c r="J246" s="94">
        <f t="shared" si="89"/>
        <v>1</v>
      </c>
      <c r="K246" s="94">
        <f>1</f>
        <v>1</v>
      </c>
      <c r="L246" s="94">
        <v>1</v>
      </c>
      <c r="M246" s="94">
        <f t="shared" si="99"/>
        <v>0</v>
      </c>
      <c r="N246" s="94">
        <f t="shared" si="100"/>
        <v>0</v>
      </c>
      <c r="O246" s="94">
        <f t="shared" si="101"/>
        <v>0</v>
      </c>
      <c r="P246" s="94">
        <f t="shared" si="102"/>
        <v>0</v>
      </c>
      <c r="Q246" s="94">
        <v>0</v>
      </c>
    </row>
    <row r="247" spans="1:17" hidden="1" outlineLevel="1" x14ac:dyDescent="0.3">
      <c r="A247" s="182">
        <v>46261</v>
      </c>
      <c r="B247" s="141">
        <f t="shared" si="87"/>
        <v>5</v>
      </c>
      <c r="C247" s="94">
        <v>127</v>
      </c>
      <c r="D247" s="94">
        <v>5</v>
      </c>
      <c r="E247" s="94">
        <f t="shared" si="97"/>
        <v>1</v>
      </c>
      <c r="F247" s="94" cm="1">
        <f t="array" ref="F247">IF(AND(
   SUMPRODUCT((A247&gt;=$W$42:$W$50)*(A247&lt;=$X$42:$X$50))=0,
   ISNUMBER(MATCH(A247,$W$26:$W$38,0))=FALSE,
   B247&lt;=6,
   B247&gt;=2,
   B247&lt;=6
),1,0)</f>
        <v>1</v>
      </c>
      <c r="G247" s="94" cm="1">
        <f t="array" ref="G247">IF(AND(
   SUMPRODUCT((A247&gt;=$W$42:$W$50)*(A247&lt;=$X$42:$X$50))&gt;0,
   B247&gt;=2,
   B247&lt;=6,
   NOT(ISNUMBER(MATCH(A247,$W$26:$W$38,0)))
),1,0)</f>
        <v>0</v>
      </c>
      <c r="H247" s="94">
        <f t="shared" si="88"/>
        <v>0</v>
      </c>
      <c r="I247" s="94">
        <f t="shared" si="98"/>
        <v>0</v>
      </c>
      <c r="J247" s="94">
        <f t="shared" si="89"/>
        <v>1</v>
      </c>
      <c r="K247" s="94">
        <f>1</f>
        <v>1</v>
      </c>
      <c r="L247" s="94">
        <v>1</v>
      </c>
      <c r="M247" s="94">
        <f t="shared" si="99"/>
        <v>0</v>
      </c>
      <c r="N247" s="94">
        <f t="shared" si="100"/>
        <v>1</v>
      </c>
      <c r="O247" s="94">
        <f t="shared" si="101"/>
        <v>0</v>
      </c>
      <c r="P247" s="94">
        <f t="shared" si="102"/>
        <v>1</v>
      </c>
      <c r="Q247" s="94">
        <v>0</v>
      </c>
    </row>
    <row r="248" spans="1:17" hidden="1" outlineLevel="1" x14ac:dyDescent="0.3">
      <c r="A248" s="182">
        <v>46262</v>
      </c>
      <c r="B248" s="141">
        <f t="shared" si="87"/>
        <v>6</v>
      </c>
      <c r="C248" s="94">
        <v>126</v>
      </c>
      <c r="D248" s="94">
        <v>4</v>
      </c>
      <c r="E248" s="94">
        <f t="shared" si="97"/>
        <v>1</v>
      </c>
      <c r="F248" s="94" cm="1">
        <f t="array" ref="F248">IF(AND(
   SUMPRODUCT((A248&gt;=$W$42:$W$50)*(A248&lt;=$X$42:$X$50))=0,
   ISNUMBER(MATCH(A248,$W$26:$W$38,0))=FALSE,
   B248&lt;=6,
   B248&gt;=2,
   B248&lt;=6
),1,0)</f>
        <v>1</v>
      </c>
      <c r="G248" s="94" cm="1">
        <f t="array" ref="G248">IF(AND(
   SUMPRODUCT((A248&gt;=$W$42:$W$50)*(A248&lt;=$X$42:$X$50))&gt;0,
   B248&gt;=2,
   B248&lt;=6,
   NOT(ISNUMBER(MATCH(A248,$W$26:$W$38,0)))
),1,0)</f>
        <v>0</v>
      </c>
      <c r="H248" s="94">
        <f t="shared" si="88"/>
        <v>0</v>
      </c>
      <c r="I248" s="94">
        <f t="shared" si="98"/>
        <v>0</v>
      </c>
      <c r="J248" s="94">
        <f t="shared" si="89"/>
        <v>1</v>
      </c>
      <c r="K248" s="94">
        <f>1</f>
        <v>1</v>
      </c>
      <c r="L248" s="94">
        <v>1</v>
      </c>
      <c r="M248" s="94">
        <f t="shared" si="99"/>
        <v>0</v>
      </c>
      <c r="N248" s="94">
        <f t="shared" si="100"/>
        <v>0</v>
      </c>
      <c r="O248" s="94">
        <f t="shared" si="101"/>
        <v>0</v>
      </c>
      <c r="P248" s="94">
        <f t="shared" si="102"/>
        <v>0</v>
      </c>
      <c r="Q248" s="94">
        <v>0</v>
      </c>
    </row>
    <row r="249" spans="1:17" hidden="1" outlineLevel="1" x14ac:dyDescent="0.3">
      <c r="A249" s="182">
        <v>46263</v>
      </c>
      <c r="B249" s="141">
        <f t="shared" si="87"/>
        <v>7</v>
      </c>
      <c r="C249" s="94">
        <v>125</v>
      </c>
      <c r="D249" s="94">
        <v>3</v>
      </c>
      <c r="E249" s="94">
        <f t="shared" si="97"/>
        <v>0</v>
      </c>
      <c r="F249" s="94" cm="1">
        <f t="array" ref="F249">IF(AND(
   SUMPRODUCT((A249&gt;=$W$42:$W$50)*(A249&lt;=$X$42:$X$50))=0,
   ISNUMBER(MATCH(A249,$W$26:$W$38,0))=FALSE,
   B249&lt;=6,
   B249&gt;=2,
   B249&lt;=6
),1,0)</f>
        <v>0</v>
      </c>
      <c r="G249" s="94" cm="1">
        <f t="array" ref="G249">IF(AND(
   SUMPRODUCT((A249&gt;=$W$42:$W$50)*(A249&lt;=$X$42:$X$50))&gt;0,
   B249&gt;=2,
   B249&lt;=6,
   NOT(ISNUMBER(MATCH(A249,$W$26:$W$38,0)))
),1,0)</f>
        <v>0</v>
      </c>
      <c r="H249" s="94">
        <f t="shared" si="88"/>
        <v>1</v>
      </c>
      <c r="I249" s="94">
        <f t="shared" si="98"/>
        <v>0</v>
      </c>
      <c r="J249" s="94">
        <f t="shared" si="89"/>
        <v>1</v>
      </c>
      <c r="K249" s="94">
        <f>1</f>
        <v>1</v>
      </c>
      <c r="L249" s="94">
        <v>1</v>
      </c>
      <c r="M249" s="94">
        <f t="shared" si="99"/>
        <v>1</v>
      </c>
      <c r="N249" s="94">
        <f t="shared" si="100"/>
        <v>0</v>
      </c>
      <c r="O249" s="94">
        <f t="shared" si="101"/>
        <v>1</v>
      </c>
      <c r="P249" s="94">
        <f t="shared" si="102"/>
        <v>1</v>
      </c>
      <c r="Q249" s="94">
        <v>0</v>
      </c>
    </row>
    <row r="250" spans="1:17" hidden="1" outlineLevel="1" x14ac:dyDescent="0.3">
      <c r="A250" s="182">
        <v>46264</v>
      </c>
      <c r="B250" s="141">
        <f t="shared" si="87"/>
        <v>1</v>
      </c>
      <c r="C250" s="94">
        <v>124</v>
      </c>
      <c r="D250" s="94">
        <v>2</v>
      </c>
      <c r="E250" s="94">
        <f t="shared" si="97"/>
        <v>0</v>
      </c>
      <c r="F250" s="94" cm="1">
        <f t="array" ref="F250">IF(AND(
   SUMPRODUCT((A250&gt;=$W$42:$W$50)*(A250&lt;=$X$42:$X$50))=0,
   ISNUMBER(MATCH(A250,$W$26:$W$38,0))=FALSE,
   B250&lt;=6,
   B250&gt;=2,
   B250&lt;=6
),1,0)</f>
        <v>0</v>
      </c>
      <c r="G250" s="94" cm="1">
        <f t="array" ref="G250">IF(AND(
   SUMPRODUCT((A250&gt;=$W$42:$W$50)*(A250&lt;=$X$42:$X$50))&gt;0,
   B250&gt;=2,
   B250&lt;=6,
   NOT(ISNUMBER(MATCH(A250,$W$26:$W$38,0)))
),1,0)</f>
        <v>0</v>
      </c>
      <c r="H250" s="94">
        <f t="shared" si="88"/>
        <v>0</v>
      </c>
      <c r="I250" s="94">
        <f t="shared" si="98"/>
        <v>1</v>
      </c>
      <c r="J250" s="94">
        <f t="shared" si="89"/>
        <v>0</v>
      </c>
      <c r="K250" s="94">
        <f>1</f>
        <v>1</v>
      </c>
      <c r="L250" s="94">
        <v>1</v>
      </c>
      <c r="M250" s="94">
        <f t="shared" si="99"/>
        <v>1</v>
      </c>
      <c r="N250" s="94">
        <f t="shared" si="100"/>
        <v>0</v>
      </c>
      <c r="O250" s="94">
        <f t="shared" si="101"/>
        <v>0</v>
      </c>
      <c r="P250" s="94">
        <f t="shared" si="102"/>
        <v>0</v>
      </c>
      <c r="Q250" s="94">
        <v>0</v>
      </c>
    </row>
    <row r="251" spans="1:17" hidden="1" outlineLevel="1" x14ac:dyDescent="0.3">
      <c r="A251" s="182">
        <v>46265</v>
      </c>
      <c r="B251" s="141">
        <f t="shared" si="87"/>
        <v>2</v>
      </c>
      <c r="C251" s="94">
        <v>123</v>
      </c>
      <c r="D251" s="94">
        <v>1</v>
      </c>
      <c r="E251" s="94">
        <f t="shared" si="97"/>
        <v>1</v>
      </c>
      <c r="F251" s="94" cm="1">
        <f t="array" ref="F251">IF(AND(
   SUMPRODUCT((A251&gt;=$W$42:$W$50)*(A251&lt;=$X$42:$X$50))=0,
   ISNUMBER(MATCH(A251,$W$26:$W$38,0))=FALSE,
   B251&lt;=6,
   B251&gt;=2,
   B251&lt;=6
),1,0)</f>
        <v>1</v>
      </c>
      <c r="G251" s="94" cm="1">
        <f t="array" ref="G251">IF(AND(
   SUMPRODUCT((A251&gt;=$W$42:$W$50)*(A251&lt;=$X$42:$X$50))&gt;0,
   B251&gt;=2,
   B251&lt;=6,
   NOT(ISNUMBER(MATCH(A251,$W$26:$W$38,0)))
),1,0)</f>
        <v>0</v>
      </c>
      <c r="H251" s="94">
        <f t="shared" si="88"/>
        <v>0</v>
      </c>
      <c r="I251" s="94">
        <f t="shared" si="98"/>
        <v>0</v>
      </c>
      <c r="J251" s="94">
        <f t="shared" si="89"/>
        <v>1</v>
      </c>
      <c r="K251" s="94">
        <f>1</f>
        <v>1</v>
      </c>
      <c r="L251" s="94">
        <v>1</v>
      </c>
      <c r="M251" s="94">
        <f t="shared" si="99"/>
        <v>0</v>
      </c>
      <c r="N251" s="94">
        <f t="shared" si="100"/>
        <v>0</v>
      </c>
      <c r="O251" s="94">
        <f t="shared" si="101"/>
        <v>0</v>
      </c>
      <c r="P251" s="94">
        <f t="shared" si="102"/>
        <v>0</v>
      </c>
      <c r="Q251" s="94">
        <v>0</v>
      </c>
    </row>
    <row r="252" spans="1:17" collapsed="1" x14ac:dyDescent="0.3">
      <c r="A252" s="112" t="s">
        <v>143</v>
      </c>
      <c r="B252" s="141"/>
      <c r="C252" s="114">
        <f>C221</f>
        <v>153</v>
      </c>
      <c r="D252" s="114">
        <f>D221</f>
        <v>31</v>
      </c>
      <c r="E252" s="114">
        <f>SUM(E221:E251)</f>
        <v>21</v>
      </c>
      <c r="F252" s="114">
        <f t="shared" ref="F252:Q252" si="103">SUM(F221:F251)</f>
        <v>6</v>
      </c>
      <c r="G252" s="114">
        <f t="shared" si="103"/>
        <v>15</v>
      </c>
      <c r="H252" s="114">
        <f t="shared" si="103"/>
        <v>5</v>
      </c>
      <c r="I252" s="114">
        <f t="shared" si="103"/>
        <v>5</v>
      </c>
      <c r="J252" s="114">
        <f t="shared" si="103"/>
        <v>26</v>
      </c>
      <c r="K252" s="114">
        <f t="shared" si="103"/>
        <v>31</v>
      </c>
      <c r="L252" s="114">
        <f t="shared" si="103"/>
        <v>31</v>
      </c>
      <c r="M252" s="114">
        <f t="shared" si="103"/>
        <v>10</v>
      </c>
      <c r="N252" s="114">
        <f t="shared" si="103"/>
        <v>4</v>
      </c>
      <c r="O252" s="114">
        <f t="shared" si="103"/>
        <v>5</v>
      </c>
      <c r="P252" s="114">
        <f t="shared" si="103"/>
        <v>9</v>
      </c>
      <c r="Q252" s="114">
        <f t="shared" si="103"/>
        <v>0</v>
      </c>
    </row>
    <row r="253" spans="1:17" hidden="1" outlineLevel="1" x14ac:dyDescent="0.3">
      <c r="A253" s="182">
        <v>46266</v>
      </c>
      <c r="B253" s="141">
        <f t="shared" si="87"/>
        <v>3</v>
      </c>
      <c r="C253" s="94">
        <v>122</v>
      </c>
      <c r="D253" s="94">
        <v>30</v>
      </c>
      <c r="E253" s="94">
        <f>MAX(J253-H253,0)</f>
        <v>1</v>
      </c>
      <c r="F253" s="94" cm="1">
        <f t="array" ref="F253">IF(AND(
   SUMPRODUCT((A253&gt;=$W$42:$W$50)*(A253&lt;=$X$42:$X$50))=0,
   ISNUMBER(MATCH(A253,$W$26:$W$38,0))=FALSE,
   B253&lt;=6,
   B253&gt;=2,
   B253&lt;=6
),1,0)</f>
        <v>1</v>
      </c>
      <c r="G253" s="94" cm="1">
        <f t="array" ref="G253">IF(AND(
   SUMPRODUCT((A253&gt;=$W$42:$W$50)*(A253&lt;=$X$42:$X$50))&gt;0,
   B253&gt;=2,
   B253&lt;=6,
   NOT(ISNUMBER(MATCH(A253,$W$26:$W$38,0)))
),1,0)</f>
        <v>0</v>
      </c>
      <c r="H253" s="94">
        <f t="shared" si="88"/>
        <v>0</v>
      </c>
      <c r="I253" s="94">
        <f>IF(OR(B253=1,ISNUMBER(MATCH(A253,$W$26:$W$38,0))),1,0)</f>
        <v>0</v>
      </c>
      <c r="J253" s="94">
        <f t="shared" si="89"/>
        <v>1</v>
      </c>
      <c r="K253" s="94">
        <f>1</f>
        <v>1</v>
      </c>
      <c r="L253" s="94">
        <v>1</v>
      </c>
      <c r="M253" s="94">
        <f>H253+I253</f>
        <v>0</v>
      </c>
      <c r="N253" s="94">
        <f>IF(OR(
    AND(B253=5,NOT(ISNUMBER(MATCH(A253+1,$W$26:$W$38,0)))),
    TEXT(A253,"TT.MM")="23.12",
    TEXT(A253,"TT.MM")="30.12"
),
IF(OR(TEXT(A253,"TT.MM")="07.03",TEXT(A253,"TT.MM")="30.10"),0,1),
0)</f>
        <v>0</v>
      </c>
      <c r="O253" s="94">
        <f>IF(OR(
   B253=7,
   ISNUMBER(MATCH(A253+1,$W$26:$W$38,0)),
   TEXT(A253,"TT.MM")="07.03",
   TEXT(A253,"TT.MM")="30.10"
),IF(OR(TEXT(A253,"TT.MM")="23.12",TEXT(A253,"TT.MM")="30.12"),0,1),0)</f>
        <v>0</v>
      </c>
      <c r="P253" s="94">
        <f>N253+O253</f>
        <v>0</v>
      </c>
      <c r="Q253" s="94">
        <v>0</v>
      </c>
    </row>
    <row r="254" spans="1:17" hidden="1" outlineLevel="1" x14ac:dyDescent="0.3">
      <c r="A254" s="182">
        <v>46267</v>
      </c>
      <c r="B254" s="141">
        <f t="shared" si="87"/>
        <v>4</v>
      </c>
      <c r="C254" s="94">
        <v>121</v>
      </c>
      <c r="D254" s="94">
        <v>29</v>
      </c>
      <c r="E254" s="94">
        <f t="shared" ref="E254:E282" si="104">MAX(J254-H254,0)</f>
        <v>1</v>
      </c>
      <c r="F254" s="94" cm="1">
        <f t="array" ref="F254">IF(AND(
   SUMPRODUCT((A254&gt;=$W$42:$W$50)*(A254&lt;=$X$42:$X$50))=0,
   ISNUMBER(MATCH(A254,$W$26:$W$38,0))=FALSE,
   B254&lt;=6,
   B254&gt;=2,
   B254&lt;=6
),1,0)</f>
        <v>1</v>
      </c>
      <c r="G254" s="94" cm="1">
        <f t="array" ref="G254">IF(AND(
   SUMPRODUCT((A254&gt;=$W$42:$W$50)*(A254&lt;=$X$42:$X$50))&gt;0,
   B254&gt;=2,
   B254&lt;=6,
   NOT(ISNUMBER(MATCH(A254,$W$26:$W$38,0)))
),1,0)</f>
        <v>0</v>
      </c>
      <c r="H254" s="94">
        <f t="shared" si="88"/>
        <v>0</v>
      </c>
      <c r="I254" s="94">
        <f t="shared" ref="I254:I282" si="105">IF(OR(B254=1,ISNUMBER(MATCH(A254,$W$26:$W$38,0))),1,0)</f>
        <v>0</v>
      </c>
      <c r="J254" s="94">
        <f t="shared" si="89"/>
        <v>1</v>
      </c>
      <c r="K254" s="94">
        <f>1</f>
        <v>1</v>
      </c>
      <c r="L254" s="94">
        <v>1</v>
      </c>
      <c r="M254" s="94">
        <f t="shared" ref="M254:M282" si="106">H254+I254</f>
        <v>0</v>
      </c>
      <c r="N254" s="94">
        <f t="shared" ref="N254:N282" si="107">IF(OR(
    AND(B254=5,NOT(ISNUMBER(MATCH(A254+1,$W$26:$W$38,0)))),
    TEXT(A254,"TT.MM")="23.12",
    TEXT(A254,"TT.MM")="30.12"
),
IF(OR(TEXT(A254,"TT.MM")="07.03",TEXT(A254,"TT.MM")="30.10"),0,1),
0)</f>
        <v>0</v>
      </c>
      <c r="O254" s="94">
        <f t="shared" ref="O254:O282" si="108">IF(OR(
   B254=7,
   ISNUMBER(MATCH(A254+1,$W$26:$W$38,0)),
   TEXT(A254,"TT.MM")="07.03",
   TEXT(A254,"TT.MM")="30.10"
),IF(OR(TEXT(A254,"TT.MM")="23.12",TEXT(A254,"TT.MM")="30.12"),0,1),0)</f>
        <v>0</v>
      </c>
      <c r="P254" s="94">
        <f t="shared" ref="P254:P282" si="109">N254+O254</f>
        <v>0</v>
      </c>
      <c r="Q254" s="94">
        <v>0</v>
      </c>
    </row>
    <row r="255" spans="1:17" hidden="1" outlineLevel="1" x14ac:dyDescent="0.3">
      <c r="A255" s="182">
        <v>46268</v>
      </c>
      <c r="B255" s="141">
        <f t="shared" si="87"/>
        <v>5</v>
      </c>
      <c r="C255" s="94">
        <v>120</v>
      </c>
      <c r="D255" s="94">
        <v>28</v>
      </c>
      <c r="E255" s="94">
        <f t="shared" si="104"/>
        <v>1</v>
      </c>
      <c r="F255" s="94" cm="1">
        <f t="array" ref="F255">IF(AND(
   SUMPRODUCT((A255&gt;=$W$42:$W$50)*(A255&lt;=$X$42:$X$50))=0,
   ISNUMBER(MATCH(A255,$W$26:$W$38,0))=FALSE,
   B255&lt;=6,
   B255&gt;=2,
   B255&lt;=6
),1,0)</f>
        <v>1</v>
      </c>
      <c r="G255" s="94" cm="1">
        <f t="array" ref="G255">IF(AND(
   SUMPRODUCT((A255&gt;=$W$42:$W$50)*(A255&lt;=$X$42:$X$50))&gt;0,
   B255&gt;=2,
   B255&lt;=6,
   NOT(ISNUMBER(MATCH(A255,$W$26:$W$38,0)))
),1,0)</f>
        <v>0</v>
      </c>
      <c r="H255" s="94">
        <f t="shared" si="88"/>
        <v>0</v>
      </c>
      <c r="I255" s="94">
        <f t="shared" si="105"/>
        <v>0</v>
      </c>
      <c r="J255" s="94">
        <f t="shared" si="89"/>
        <v>1</v>
      </c>
      <c r="K255" s="94">
        <f>1</f>
        <v>1</v>
      </c>
      <c r="L255" s="94">
        <v>1</v>
      </c>
      <c r="M255" s="94">
        <f t="shared" si="106"/>
        <v>0</v>
      </c>
      <c r="N255" s="94">
        <f t="shared" si="107"/>
        <v>1</v>
      </c>
      <c r="O255" s="94">
        <f t="shared" si="108"/>
        <v>0</v>
      </c>
      <c r="P255" s="94">
        <f t="shared" si="109"/>
        <v>1</v>
      </c>
      <c r="Q255" s="94">
        <v>0</v>
      </c>
    </row>
    <row r="256" spans="1:17" hidden="1" outlineLevel="1" x14ac:dyDescent="0.3">
      <c r="A256" s="182">
        <v>46269</v>
      </c>
      <c r="B256" s="141">
        <f t="shared" si="87"/>
        <v>6</v>
      </c>
      <c r="C256" s="94">
        <v>119</v>
      </c>
      <c r="D256" s="94">
        <v>27</v>
      </c>
      <c r="E256" s="94">
        <f t="shared" si="104"/>
        <v>1</v>
      </c>
      <c r="F256" s="94" cm="1">
        <f t="array" ref="F256">IF(AND(
   SUMPRODUCT((A256&gt;=$W$42:$W$50)*(A256&lt;=$X$42:$X$50))=0,
   ISNUMBER(MATCH(A256,$W$26:$W$38,0))=FALSE,
   B256&lt;=6,
   B256&gt;=2,
   B256&lt;=6
),1,0)</f>
        <v>1</v>
      </c>
      <c r="G256" s="94" cm="1">
        <f t="array" ref="G256">IF(AND(
   SUMPRODUCT((A256&gt;=$W$42:$W$50)*(A256&lt;=$X$42:$X$50))&gt;0,
   B256&gt;=2,
   B256&lt;=6,
   NOT(ISNUMBER(MATCH(A256,$W$26:$W$38,0)))
),1,0)</f>
        <v>0</v>
      </c>
      <c r="H256" s="94">
        <f t="shared" si="88"/>
        <v>0</v>
      </c>
      <c r="I256" s="94">
        <f t="shared" si="105"/>
        <v>0</v>
      </c>
      <c r="J256" s="94">
        <f t="shared" si="89"/>
        <v>1</v>
      </c>
      <c r="K256" s="94">
        <f>1</f>
        <v>1</v>
      </c>
      <c r="L256" s="94">
        <v>1</v>
      </c>
      <c r="M256" s="94">
        <f t="shared" si="106"/>
        <v>0</v>
      </c>
      <c r="N256" s="94">
        <f t="shared" si="107"/>
        <v>0</v>
      </c>
      <c r="O256" s="94">
        <f t="shared" si="108"/>
        <v>0</v>
      </c>
      <c r="P256" s="94">
        <f t="shared" si="109"/>
        <v>0</v>
      </c>
      <c r="Q256" s="94">
        <v>0</v>
      </c>
    </row>
    <row r="257" spans="1:17" hidden="1" outlineLevel="1" x14ac:dyDescent="0.3">
      <c r="A257" s="182">
        <v>46270</v>
      </c>
      <c r="B257" s="141">
        <f t="shared" si="87"/>
        <v>7</v>
      </c>
      <c r="C257" s="94">
        <v>118</v>
      </c>
      <c r="D257" s="94">
        <v>26</v>
      </c>
      <c r="E257" s="94">
        <f t="shared" si="104"/>
        <v>0</v>
      </c>
      <c r="F257" s="94" cm="1">
        <f t="array" ref="F257">IF(AND(
   SUMPRODUCT((A257&gt;=$W$42:$W$50)*(A257&lt;=$X$42:$X$50))=0,
   ISNUMBER(MATCH(A257,$W$26:$W$38,0))=FALSE,
   B257&lt;=6,
   B257&gt;=2,
   B257&lt;=6
),1,0)</f>
        <v>0</v>
      </c>
      <c r="G257" s="94" cm="1">
        <f t="array" ref="G257">IF(AND(
   SUMPRODUCT((A257&gt;=$W$42:$W$50)*(A257&lt;=$X$42:$X$50))&gt;0,
   B257&gt;=2,
   B257&lt;=6,
   NOT(ISNUMBER(MATCH(A257,$W$26:$W$38,0)))
),1,0)</f>
        <v>0</v>
      </c>
      <c r="H257" s="94">
        <f t="shared" si="88"/>
        <v>1</v>
      </c>
      <c r="I257" s="94">
        <f t="shared" si="105"/>
        <v>0</v>
      </c>
      <c r="J257" s="94">
        <f t="shared" si="89"/>
        <v>1</v>
      </c>
      <c r="K257" s="94">
        <f>1</f>
        <v>1</v>
      </c>
      <c r="L257" s="94">
        <v>1</v>
      </c>
      <c r="M257" s="94">
        <f t="shared" si="106"/>
        <v>1</v>
      </c>
      <c r="N257" s="94">
        <f t="shared" si="107"/>
        <v>0</v>
      </c>
      <c r="O257" s="94">
        <f t="shared" si="108"/>
        <v>1</v>
      </c>
      <c r="P257" s="94">
        <f t="shared" si="109"/>
        <v>1</v>
      </c>
      <c r="Q257" s="94">
        <v>0</v>
      </c>
    </row>
    <row r="258" spans="1:17" hidden="1" outlineLevel="1" x14ac:dyDescent="0.3">
      <c r="A258" s="182">
        <v>46271</v>
      </c>
      <c r="B258" s="141">
        <f t="shared" si="87"/>
        <v>1</v>
      </c>
      <c r="C258" s="94">
        <v>117</v>
      </c>
      <c r="D258" s="94">
        <v>25</v>
      </c>
      <c r="E258" s="94">
        <f t="shared" si="104"/>
        <v>0</v>
      </c>
      <c r="F258" s="94" cm="1">
        <f t="array" ref="F258">IF(AND(
   SUMPRODUCT((A258&gt;=$W$42:$W$50)*(A258&lt;=$X$42:$X$50))=0,
   ISNUMBER(MATCH(A258,$W$26:$W$38,0))=FALSE,
   B258&lt;=6,
   B258&gt;=2,
   B258&lt;=6
),1,0)</f>
        <v>0</v>
      </c>
      <c r="G258" s="94" cm="1">
        <f t="array" ref="G258">IF(AND(
   SUMPRODUCT((A258&gt;=$W$42:$W$50)*(A258&lt;=$X$42:$X$50))&gt;0,
   B258&gt;=2,
   B258&lt;=6,
   NOT(ISNUMBER(MATCH(A258,$W$26:$W$38,0)))
),1,0)</f>
        <v>0</v>
      </c>
      <c r="H258" s="94">
        <f t="shared" si="88"/>
        <v>0</v>
      </c>
      <c r="I258" s="94">
        <f t="shared" si="105"/>
        <v>1</v>
      </c>
      <c r="J258" s="94">
        <f t="shared" si="89"/>
        <v>0</v>
      </c>
      <c r="K258" s="94">
        <f>1</f>
        <v>1</v>
      </c>
      <c r="L258" s="94">
        <v>1</v>
      </c>
      <c r="M258" s="94">
        <f t="shared" si="106"/>
        <v>1</v>
      </c>
      <c r="N258" s="94">
        <f t="shared" si="107"/>
        <v>0</v>
      </c>
      <c r="O258" s="94">
        <f t="shared" si="108"/>
        <v>0</v>
      </c>
      <c r="P258" s="94">
        <f t="shared" si="109"/>
        <v>0</v>
      </c>
      <c r="Q258" s="94">
        <v>0</v>
      </c>
    </row>
    <row r="259" spans="1:17" hidden="1" outlineLevel="1" x14ac:dyDescent="0.3">
      <c r="A259" s="182">
        <v>46272</v>
      </c>
      <c r="B259" s="141">
        <f t="shared" ref="B259:B322" si="110">WEEKDAY(A259)</f>
        <v>2</v>
      </c>
      <c r="C259" s="94">
        <v>116</v>
      </c>
      <c r="D259" s="94">
        <v>24</v>
      </c>
      <c r="E259" s="94">
        <f t="shared" si="104"/>
        <v>1</v>
      </c>
      <c r="F259" s="94" cm="1">
        <f t="array" ref="F259">IF(AND(
   SUMPRODUCT((A259&gt;=$W$42:$W$50)*(A259&lt;=$X$42:$X$50))=0,
   ISNUMBER(MATCH(A259,$W$26:$W$38,0))=FALSE,
   B259&lt;=6,
   B259&gt;=2,
   B259&lt;=6
),1,0)</f>
        <v>1</v>
      </c>
      <c r="G259" s="94" cm="1">
        <f t="array" ref="G259">IF(AND(
   SUMPRODUCT((A259&gt;=$W$42:$W$50)*(A259&lt;=$X$42:$X$50))&gt;0,
   B259&gt;=2,
   B259&lt;=6,
   NOT(ISNUMBER(MATCH(A259,$W$26:$W$38,0)))
),1,0)</f>
        <v>0</v>
      </c>
      <c r="H259" s="94">
        <f t="shared" ref="H259:H314" si="111">IF(AND(B259=7,NOT(ISNUMBER(MATCH(A259,$W$26:$W$38,0)))),1,0)</f>
        <v>0</v>
      </c>
      <c r="I259" s="94">
        <f t="shared" si="105"/>
        <v>0</v>
      </c>
      <c r="J259" s="94">
        <f t="shared" si="89"/>
        <v>1</v>
      </c>
      <c r="K259" s="94">
        <f>1</f>
        <v>1</v>
      </c>
      <c r="L259" s="94">
        <v>1</v>
      </c>
      <c r="M259" s="94">
        <f t="shared" si="106"/>
        <v>0</v>
      </c>
      <c r="N259" s="94">
        <f t="shared" si="107"/>
        <v>0</v>
      </c>
      <c r="O259" s="94">
        <f t="shared" si="108"/>
        <v>0</v>
      </c>
      <c r="P259" s="94">
        <f t="shared" si="109"/>
        <v>0</v>
      </c>
      <c r="Q259" s="94">
        <v>0</v>
      </c>
    </row>
    <row r="260" spans="1:17" hidden="1" outlineLevel="1" x14ac:dyDescent="0.3">
      <c r="A260" s="182">
        <v>46273</v>
      </c>
      <c r="B260" s="141">
        <f t="shared" si="110"/>
        <v>3</v>
      </c>
      <c r="C260" s="94">
        <v>115</v>
      </c>
      <c r="D260" s="94">
        <v>23</v>
      </c>
      <c r="E260" s="94">
        <f t="shared" si="104"/>
        <v>1</v>
      </c>
      <c r="F260" s="94" cm="1">
        <f t="array" ref="F260">IF(AND(
   SUMPRODUCT((A260&gt;=$W$42:$W$50)*(A260&lt;=$X$42:$X$50))=0,
   ISNUMBER(MATCH(A260,$W$26:$W$38,0))=FALSE,
   B260&lt;=6,
   B260&gt;=2,
   B260&lt;=6
),1,0)</f>
        <v>1</v>
      </c>
      <c r="G260" s="94" cm="1">
        <f t="array" ref="G260">IF(AND(
   SUMPRODUCT((A260&gt;=$W$42:$W$50)*(A260&lt;=$X$42:$X$50))&gt;0,
   B260&gt;=2,
   B260&lt;=6,
   NOT(ISNUMBER(MATCH(A260,$W$26:$W$38,0)))
),1,0)</f>
        <v>0</v>
      </c>
      <c r="H260" s="94">
        <f t="shared" si="111"/>
        <v>0</v>
      </c>
      <c r="I260" s="94">
        <f t="shared" si="105"/>
        <v>0</v>
      </c>
      <c r="J260" s="94">
        <f t="shared" si="89"/>
        <v>1</v>
      </c>
      <c r="K260" s="94">
        <f>1</f>
        <v>1</v>
      </c>
      <c r="L260" s="94">
        <v>1</v>
      </c>
      <c r="M260" s="94">
        <f t="shared" si="106"/>
        <v>0</v>
      </c>
      <c r="N260" s="94">
        <f t="shared" si="107"/>
        <v>0</v>
      </c>
      <c r="O260" s="94">
        <f t="shared" si="108"/>
        <v>0</v>
      </c>
      <c r="P260" s="94">
        <f t="shared" si="109"/>
        <v>0</v>
      </c>
      <c r="Q260" s="94">
        <v>0</v>
      </c>
    </row>
    <row r="261" spans="1:17" hidden="1" outlineLevel="1" x14ac:dyDescent="0.3">
      <c r="A261" s="182">
        <v>46274</v>
      </c>
      <c r="B261" s="141">
        <f t="shared" si="110"/>
        <v>4</v>
      </c>
      <c r="C261" s="94">
        <v>114</v>
      </c>
      <c r="D261" s="94">
        <v>22</v>
      </c>
      <c r="E261" s="94">
        <f t="shared" si="104"/>
        <v>1</v>
      </c>
      <c r="F261" s="94" cm="1">
        <f t="array" ref="F261">IF(AND(
   SUMPRODUCT((A261&gt;=$W$42:$W$50)*(A261&lt;=$X$42:$X$50))=0,
   ISNUMBER(MATCH(A261,$W$26:$W$38,0))=FALSE,
   B261&lt;=6,
   B261&gt;=2,
   B261&lt;=6
),1,0)</f>
        <v>1</v>
      </c>
      <c r="G261" s="94" cm="1">
        <f t="array" ref="G261">IF(AND(
   SUMPRODUCT((A261&gt;=$W$42:$W$50)*(A261&lt;=$X$42:$X$50))&gt;0,
   B261&gt;=2,
   B261&lt;=6,
   NOT(ISNUMBER(MATCH(A261,$W$26:$W$38,0)))
),1,0)</f>
        <v>0</v>
      </c>
      <c r="H261" s="94">
        <f t="shared" si="111"/>
        <v>0</v>
      </c>
      <c r="I261" s="94">
        <f t="shared" si="105"/>
        <v>0</v>
      </c>
      <c r="J261" s="94">
        <f t="shared" si="89"/>
        <v>1</v>
      </c>
      <c r="K261" s="94">
        <f>1</f>
        <v>1</v>
      </c>
      <c r="L261" s="94">
        <v>1</v>
      </c>
      <c r="M261" s="94">
        <f t="shared" si="106"/>
        <v>0</v>
      </c>
      <c r="N261" s="94">
        <f t="shared" si="107"/>
        <v>0</v>
      </c>
      <c r="O261" s="94">
        <f t="shared" si="108"/>
        <v>0</v>
      </c>
      <c r="P261" s="94">
        <f t="shared" si="109"/>
        <v>0</v>
      </c>
      <c r="Q261" s="94">
        <v>0</v>
      </c>
    </row>
    <row r="262" spans="1:17" hidden="1" outlineLevel="1" x14ac:dyDescent="0.3">
      <c r="A262" s="182">
        <v>46275</v>
      </c>
      <c r="B262" s="141">
        <f t="shared" si="110"/>
        <v>5</v>
      </c>
      <c r="C262" s="94">
        <v>113</v>
      </c>
      <c r="D262" s="94">
        <v>21</v>
      </c>
      <c r="E262" s="94">
        <f t="shared" si="104"/>
        <v>1</v>
      </c>
      <c r="F262" s="94" cm="1">
        <f t="array" ref="F262">IF(AND(
   SUMPRODUCT((A262&gt;=$W$42:$W$50)*(A262&lt;=$X$42:$X$50))=0,
   ISNUMBER(MATCH(A262,$W$26:$W$38,0))=FALSE,
   B262&lt;=6,
   B262&gt;=2,
   B262&lt;=6
),1,0)</f>
        <v>1</v>
      </c>
      <c r="G262" s="94" cm="1">
        <f t="array" ref="G262">IF(AND(
   SUMPRODUCT((A262&gt;=$W$42:$W$50)*(A262&lt;=$X$42:$X$50))&gt;0,
   B262&gt;=2,
   B262&lt;=6,
   NOT(ISNUMBER(MATCH(A262,$W$26:$W$38,0)))
),1,0)</f>
        <v>0</v>
      </c>
      <c r="H262" s="94">
        <f t="shared" si="111"/>
        <v>0</v>
      </c>
      <c r="I262" s="94">
        <f t="shared" si="105"/>
        <v>0</v>
      </c>
      <c r="J262" s="94">
        <f t="shared" si="89"/>
        <v>1</v>
      </c>
      <c r="K262" s="94">
        <f>1</f>
        <v>1</v>
      </c>
      <c r="L262" s="94">
        <v>1</v>
      </c>
      <c r="M262" s="94">
        <f t="shared" si="106"/>
        <v>0</v>
      </c>
      <c r="N262" s="94">
        <f t="shared" si="107"/>
        <v>1</v>
      </c>
      <c r="O262" s="94">
        <f t="shared" si="108"/>
        <v>0</v>
      </c>
      <c r="P262" s="94">
        <f t="shared" si="109"/>
        <v>1</v>
      </c>
      <c r="Q262" s="94">
        <v>0</v>
      </c>
    </row>
    <row r="263" spans="1:17" hidden="1" outlineLevel="1" x14ac:dyDescent="0.3">
      <c r="A263" s="182">
        <v>46276</v>
      </c>
      <c r="B263" s="141">
        <f t="shared" si="110"/>
        <v>6</v>
      </c>
      <c r="C263" s="94">
        <v>112</v>
      </c>
      <c r="D263" s="94">
        <v>20</v>
      </c>
      <c r="E263" s="94">
        <f t="shared" si="104"/>
        <v>1</v>
      </c>
      <c r="F263" s="94" cm="1">
        <f t="array" ref="F263">IF(AND(
   SUMPRODUCT((A263&gt;=$W$42:$W$50)*(A263&lt;=$X$42:$X$50))=0,
   ISNUMBER(MATCH(A263,$W$26:$W$38,0))=FALSE,
   B263&lt;=6,
   B263&gt;=2,
   B263&lt;=6
),1,0)</f>
        <v>1</v>
      </c>
      <c r="G263" s="94" cm="1">
        <f t="array" ref="G263">IF(AND(
   SUMPRODUCT((A263&gt;=$W$42:$W$50)*(A263&lt;=$X$42:$X$50))&gt;0,
   B263&gt;=2,
   B263&lt;=6,
   NOT(ISNUMBER(MATCH(A263,$W$26:$W$38,0)))
),1,0)</f>
        <v>0</v>
      </c>
      <c r="H263" s="94">
        <f t="shared" si="111"/>
        <v>0</v>
      </c>
      <c r="I263" s="94">
        <f t="shared" si="105"/>
        <v>0</v>
      </c>
      <c r="J263" s="94">
        <f t="shared" si="89"/>
        <v>1</v>
      </c>
      <c r="K263" s="94">
        <f>1</f>
        <v>1</v>
      </c>
      <c r="L263" s="94">
        <v>1</v>
      </c>
      <c r="M263" s="94">
        <f t="shared" si="106"/>
        <v>0</v>
      </c>
      <c r="N263" s="94">
        <f t="shared" si="107"/>
        <v>0</v>
      </c>
      <c r="O263" s="94">
        <f t="shared" si="108"/>
        <v>0</v>
      </c>
      <c r="P263" s="94">
        <f t="shared" si="109"/>
        <v>0</v>
      </c>
      <c r="Q263" s="94">
        <v>0</v>
      </c>
    </row>
    <row r="264" spans="1:17" hidden="1" outlineLevel="1" x14ac:dyDescent="0.3">
      <c r="A264" s="182">
        <v>46277</v>
      </c>
      <c r="B264" s="141">
        <f t="shared" si="110"/>
        <v>7</v>
      </c>
      <c r="C264" s="94">
        <v>111</v>
      </c>
      <c r="D264" s="94">
        <v>19</v>
      </c>
      <c r="E264" s="94">
        <f t="shared" si="104"/>
        <v>0</v>
      </c>
      <c r="F264" s="94" cm="1">
        <f t="array" ref="F264">IF(AND(
   SUMPRODUCT((A264&gt;=$W$42:$W$50)*(A264&lt;=$X$42:$X$50))=0,
   ISNUMBER(MATCH(A264,$W$26:$W$38,0))=FALSE,
   B264&lt;=6,
   B264&gt;=2,
   B264&lt;=6
),1,0)</f>
        <v>0</v>
      </c>
      <c r="G264" s="94" cm="1">
        <f t="array" ref="G264">IF(AND(
   SUMPRODUCT((A264&gt;=$W$42:$W$50)*(A264&lt;=$X$42:$X$50))&gt;0,
   B264&gt;=2,
   B264&lt;=6,
   NOT(ISNUMBER(MATCH(A264,$W$26:$W$38,0)))
),1,0)</f>
        <v>0</v>
      </c>
      <c r="H264" s="94">
        <f t="shared" si="111"/>
        <v>1</v>
      </c>
      <c r="I264" s="94">
        <f t="shared" si="105"/>
        <v>0</v>
      </c>
      <c r="J264" s="94">
        <f t="shared" si="89"/>
        <v>1</v>
      </c>
      <c r="K264" s="94">
        <f>1</f>
        <v>1</v>
      </c>
      <c r="L264" s="94">
        <v>1</v>
      </c>
      <c r="M264" s="94">
        <f t="shared" si="106"/>
        <v>1</v>
      </c>
      <c r="N264" s="94">
        <f t="shared" si="107"/>
        <v>0</v>
      </c>
      <c r="O264" s="94">
        <f t="shared" si="108"/>
        <v>1</v>
      </c>
      <c r="P264" s="94">
        <f t="shared" si="109"/>
        <v>1</v>
      </c>
      <c r="Q264" s="94">
        <v>0</v>
      </c>
    </row>
    <row r="265" spans="1:17" hidden="1" outlineLevel="1" x14ac:dyDescent="0.3">
      <c r="A265" s="182">
        <v>46278</v>
      </c>
      <c r="B265" s="141">
        <f t="shared" si="110"/>
        <v>1</v>
      </c>
      <c r="C265" s="94">
        <v>110</v>
      </c>
      <c r="D265" s="94">
        <v>18</v>
      </c>
      <c r="E265" s="94">
        <f t="shared" si="104"/>
        <v>0</v>
      </c>
      <c r="F265" s="94" cm="1">
        <f t="array" ref="F265">IF(AND(
   SUMPRODUCT((A265&gt;=$W$42:$W$50)*(A265&lt;=$X$42:$X$50))=0,
   ISNUMBER(MATCH(A265,$W$26:$W$38,0))=FALSE,
   B265&lt;=6,
   B265&gt;=2,
   B265&lt;=6
),1,0)</f>
        <v>0</v>
      </c>
      <c r="G265" s="94" cm="1">
        <f t="array" ref="G265">IF(AND(
   SUMPRODUCT((A265&gt;=$W$42:$W$50)*(A265&lt;=$X$42:$X$50))&gt;0,
   B265&gt;=2,
   B265&lt;=6,
   NOT(ISNUMBER(MATCH(A265,$W$26:$W$38,0)))
),1,0)</f>
        <v>0</v>
      </c>
      <c r="H265" s="94">
        <f t="shared" si="111"/>
        <v>0</v>
      </c>
      <c r="I265" s="94">
        <f t="shared" si="105"/>
        <v>1</v>
      </c>
      <c r="J265" s="94">
        <f t="shared" si="89"/>
        <v>0</v>
      </c>
      <c r="K265" s="94">
        <f>1</f>
        <v>1</v>
      </c>
      <c r="L265" s="94">
        <v>1</v>
      </c>
      <c r="M265" s="94">
        <f t="shared" si="106"/>
        <v>1</v>
      </c>
      <c r="N265" s="94">
        <f t="shared" si="107"/>
        <v>0</v>
      </c>
      <c r="O265" s="94">
        <f t="shared" si="108"/>
        <v>0</v>
      </c>
      <c r="P265" s="94">
        <f t="shared" si="109"/>
        <v>0</v>
      </c>
      <c r="Q265" s="94">
        <v>0</v>
      </c>
    </row>
    <row r="266" spans="1:17" hidden="1" outlineLevel="1" x14ac:dyDescent="0.3">
      <c r="A266" s="182">
        <v>46279</v>
      </c>
      <c r="B266" s="141">
        <f t="shared" si="110"/>
        <v>2</v>
      </c>
      <c r="C266" s="94">
        <v>109</v>
      </c>
      <c r="D266" s="94">
        <v>17</v>
      </c>
      <c r="E266" s="94">
        <f t="shared" si="104"/>
        <v>1</v>
      </c>
      <c r="F266" s="94" cm="1">
        <f t="array" ref="F266">IF(AND(
   SUMPRODUCT((A266&gt;=$W$42:$W$50)*(A266&lt;=$X$42:$X$50))=0,
   ISNUMBER(MATCH(A266,$W$26:$W$38,0))=FALSE,
   B266&lt;=6,
   B266&gt;=2,
   B266&lt;=6
),1,0)</f>
        <v>1</v>
      </c>
      <c r="G266" s="94" cm="1">
        <f t="array" ref="G266">IF(AND(
   SUMPRODUCT((A266&gt;=$W$42:$W$50)*(A266&lt;=$X$42:$X$50))&gt;0,
   B266&gt;=2,
   B266&lt;=6,
   NOT(ISNUMBER(MATCH(A266,$W$26:$W$38,0)))
),1,0)</f>
        <v>0</v>
      </c>
      <c r="H266" s="94">
        <f t="shared" si="111"/>
        <v>0</v>
      </c>
      <c r="I266" s="94">
        <f t="shared" si="105"/>
        <v>0</v>
      </c>
      <c r="J266" s="94">
        <f t="shared" si="89"/>
        <v>1</v>
      </c>
      <c r="K266" s="94">
        <f>1</f>
        <v>1</v>
      </c>
      <c r="L266" s="94">
        <v>1</v>
      </c>
      <c r="M266" s="94">
        <f t="shared" si="106"/>
        <v>0</v>
      </c>
      <c r="N266" s="94">
        <f t="shared" si="107"/>
        <v>0</v>
      </c>
      <c r="O266" s="94">
        <f t="shared" si="108"/>
        <v>0</v>
      </c>
      <c r="P266" s="94">
        <f t="shared" si="109"/>
        <v>0</v>
      </c>
      <c r="Q266" s="94">
        <v>0</v>
      </c>
    </row>
    <row r="267" spans="1:17" hidden="1" outlineLevel="1" x14ac:dyDescent="0.3">
      <c r="A267" s="182">
        <v>46280</v>
      </c>
      <c r="B267" s="141">
        <f t="shared" si="110"/>
        <v>3</v>
      </c>
      <c r="C267" s="94">
        <v>108</v>
      </c>
      <c r="D267" s="94">
        <v>16</v>
      </c>
      <c r="E267" s="94">
        <f t="shared" si="104"/>
        <v>1</v>
      </c>
      <c r="F267" s="94" cm="1">
        <f t="array" ref="F267">IF(AND(
   SUMPRODUCT((A267&gt;=$W$42:$W$50)*(A267&lt;=$X$42:$X$50))=0,
   ISNUMBER(MATCH(A267,$W$26:$W$38,0))=FALSE,
   B267&lt;=6,
   B267&gt;=2,
   B267&lt;=6
),1,0)</f>
        <v>1</v>
      </c>
      <c r="G267" s="94" cm="1">
        <f t="array" ref="G267">IF(AND(
   SUMPRODUCT((A267&gt;=$W$42:$W$50)*(A267&lt;=$X$42:$X$50))&gt;0,
   B267&gt;=2,
   B267&lt;=6,
   NOT(ISNUMBER(MATCH(A267,$W$26:$W$38,0)))
),1,0)</f>
        <v>0</v>
      </c>
      <c r="H267" s="94">
        <f t="shared" si="111"/>
        <v>0</v>
      </c>
      <c r="I267" s="94">
        <f t="shared" si="105"/>
        <v>0</v>
      </c>
      <c r="J267" s="94">
        <f t="shared" si="89"/>
        <v>1</v>
      </c>
      <c r="K267" s="94">
        <f>1</f>
        <v>1</v>
      </c>
      <c r="L267" s="94">
        <v>1</v>
      </c>
      <c r="M267" s="94">
        <f t="shared" si="106"/>
        <v>0</v>
      </c>
      <c r="N267" s="94">
        <f t="shared" si="107"/>
        <v>0</v>
      </c>
      <c r="O267" s="94">
        <f t="shared" si="108"/>
        <v>0</v>
      </c>
      <c r="P267" s="94">
        <f t="shared" si="109"/>
        <v>0</v>
      </c>
      <c r="Q267" s="94">
        <v>0</v>
      </c>
    </row>
    <row r="268" spans="1:17" hidden="1" outlineLevel="1" x14ac:dyDescent="0.3">
      <c r="A268" s="182">
        <v>46281</v>
      </c>
      <c r="B268" s="141">
        <f t="shared" si="110"/>
        <v>4</v>
      </c>
      <c r="C268" s="94">
        <v>107</v>
      </c>
      <c r="D268" s="94">
        <v>15</v>
      </c>
      <c r="E268" s="94">
        <f t="shared" si="104"/>
        <v>1</v>
      </c>
      <c r="F268" s="94" cm="1">
        <f t="array" ref="F268">IF(AND(
   SUMPRODUCT((A268&gt;=$W$42:$W$50)*(A268&lt;=$X$42:$X$50))=0,
   ISNUMBER(MATCH(A268,$W$26:$W$38,0))=FALSE,
   B268&lt;=6,
   B268&gt;=2,
   B268&lt;=6
),1,0)</f>
        <v>1</v>
      </c>
      <c r="G268" s="94" cm="1">
        <f t="array" ref="G268">IF(AND(
   SUMPRODUCT((A268&gt;=$W$42:$W$50)*(A268&lt;=$X$42:$X$50))&gt;0,
   B268&gt;=2,
   B268&lt;=6,
   NOT(ISNUMBER(MATCH(A268,$W$26:$W$38,0)))
),1,0)</f>
        <v>0</v>
      </c>
      <c r="H268" s="94">
        <f t="shared" si="111"/>
        <v>0</v>
      </c>
      <c r="I268" s="94">
        <f t="shared" si="105"/>
        <v>0</v>
      </c>
      <c r="J268" s="94">
        <f t="shared" ref="J268:J331" si="112">IF(AND(AND(B268&gt;=2,B268&lt;=7),NOT(ISNUMBER(MATCH(A268,$W$26:$W$38,0)))),1,0)</f>
        <v>1</v>
      </c>
      <c r="K268" s="94">
        <f>1</f>
        <v>1</v>
      </c>
      <c r="L268" s="94">
        <v>1</v>
      </c>
      <c r="M268" s="94">
        <f t="shared" si="106"/>
        <v>0</v>
      </c>
      <c r="N268" s="94">
        <f t="shared" si="107"/>
        <v>0</v>
      </c>
      <c r="O268" s="94">
        <f t="shared" si="108"/>
        <v>0</v>
      </c>
      <c r="P268" s="94">
        <f t="shared" si="109"/>
        <v>0</v>
      </c>
      <c r="Q268" s="94">
        <v>0</v>
      </c>
    </row>
    <row r="269" spans="1:17" hidden="1" outlineLevel="1" x14ac:dyDescent="0.3">
      <c r="A269" s="182">
        <v>46282</v>
      </c>
      <c r="B269" s="141">
        <f t="shared" si="110"/>
        <v>5</v>
      </c>
      <c r="C269" s="94">
        <v>106</v>
      </c>
      <c r="D269" s="94">
        <v>14</v>
      </c>
      <c r="E269" s="94">
        <f t="shared" si="104"/>
        <v>1</v>
      </c>
      <c r="F269" s="94" cm="1">
        <f t="array" ref="F269">IF(AND(
   SUMPRODUCT((A269&gt;=$W$42:$W$50)*(A269&lt;=$X$42:$X$50))=0,
   ISNUMBER(MATCH(A269,$W$26:$W$38,0))=FALSE,
   B269&lt;=6,
   B269&gt;=2,
   B269&lt;=6
),1,0)</f>
        <v>1</v>
      </c>
      <c r="G269" s="94" cm="1">
        <f t="array" ref="G269">IF(AND(
   SUMPRODUCT((A269&gt;=$W$42:$W$50)*(A269&lt;=$X$42:$X$50))&gt;0,
   B269&gt;=2,
   B269&lt;=6,
   NOT(ISNUMBER(MATCH(A269,$W$26:$W$38,0)))
),1,0)</f>
        <v>0</v>
      </c>
      <c r="H269" s="94">
        <f t="shared" si="111"/>
        <v>0</v>
      </c>
      <c r="I269" s="94">
        <f t="shared" si="105"/>
        <v>0</v>
      </c>
      <c r="J269" s="94">
        <f t="shared" si="112"/>
        <v>1</v>
      </c>
      <c r="K269" s="94">
        <f>1</f>
        <v>1</v>
      </c>
      <c r="L269" s="94">
        <v>1</v>
      </c>
      <c r="M269" s="94">
        <f t="shared" si="106"/>
        <v>0</v>
      </c>
      <c r="N269" s="94">
        <f t="shared" si="107"/>
        <v>1</v>
      </c>
      <c r="O269" s="94">
        <f t="shared" si="108"/>
        <v>0</v>
      </c>
      <c r="P269" s="94">
        <f t="shared" si="109"/>
        <v>1</v>
      </c>
      <c r="Q269" s="94">
        <v>0</v>
      </c>
    </row>
    <row r="270" spans="1:17" hidden="1" outlineLevel="1" x14ac:dyDescent="0.3">
      <c r="A270" s="182">
        <v>46283</v>
      </c>
      <c r="B270" s="141">
        <f t="shared" si="110"/>
        <v>6</v>
      </c>
      <c r="C270" s="94">
        <v>105</v>
      </c>
      <c r="D270" s="94">
        <v>13</v>
      </c>
      <c r="E270" s="94">
        <f t="shared" si="104"/>
        <v>1</v>
      </c>
      <c r="F270" s="94" cm="1">
        <f t="array" ref="F270">IF(AND(
   SUMPRODUCT((A270&gt;=$W$42:$W$50)*(A270&lt;=$X$42:$X$50))=0,
   ISNUMBER(MATCH(A270,$W$26:$W$38,0))=FALSE,
   B270&lt;=6,
   B270&gt;=2,
   B270&lt;=6
),1,0)</f>
        <v>1</v>
      </c>
      <c r="G270" s="94" cm="1">
        <f t="array" ref="G270">IF(AND(
   SUMPRODUCT((A270&gt;=$W$42:$W$50)*(A270&lt;=$X$42:$X$50))&gt;0,
   B270&gt;=2,
   B270&lt;=6,
   NOT(ISNUMBER(MATCH(A270,$W$26:$W$38,0)))
),1,0)</f>
        <v>0</v>
      </c>
      <c r="H270" s="94">
        <f t="shared" si="111"/>
        <v>0</v>
      </c>
      <c r="I270" s="94">
        <f t="shared" si="105"/>
        <v>0</v>
      </c>
      <c r="J270" s="94">
        <f t="shared" si="112"/>
        <v>1</v>
      </c>
      <c r="K270" s="94">
        <f>1</f>
        <v>1</v>
      </c>
      <c r="L270" s="94">
        <v>1</v>
      </c>
      <c r="M270" s="94">
        <f t="shared" si="106"/>
        <v>0</v>
      </c>
      <c r="N270" s="94">
        <f t="shared" si="107"/>
        <v>0</v>
      </c>
      <c r="O270" s="94">
        <f t="shared" si="108"/>
        <v>0</v>
      </c>
      <c r="P270" s="94">
        <f t="shared" si="109"/>
        <v>0</v>
      </c>
      <c r="Q270" s="94">
        <v>0</v>
      </c>
    </row>
    <row r="271" spans="1:17" hidden="1" outlineLevel="1" x14ac:dyDescent="0.3">
      <c r="A271" s="182">
        <v>46284</v>
      </c>
      <c r="B271" s="141">
        <f t="shared" si="110"/>
        <v>7</v>
      </c>
      <c r="C271" s="94">
        <v>104</v>
      </c>
      <c r="D271" s="94">
        <v>12</v>
      </c>
      <c r="E271" s="94">
        <f t="shared" si="104"/>
        <v>0</v>
      </c>
      <c r="F271" s="94" cm="1">
        <f t="array" ref="F271">IF(AND(
   SUMPRODUCT((A271&gt;=$W$42:$W$50)*(A271&lt;=$X$42:$X$50))=0,
   ISNUMBER(MATCH(A271,$W$26:$W$38,0))=FALSE,
   B271&lt;=6,
   B271&gt;=2,
   B271&lt;=6
),1,0)</f>
        <v>0</v>
      </c>
      <c r="G271" s="94" cm="1">
        <f t="array" ref="G271">IF(AND(
   SUMPRODUCT((A271&gt;=$W$42:$W$50)*(A271&lt;=$X$42:$X$50))&gt;0,
   B271&gt;=2,
   B271&lt;=6,
   NOT(ISNUMBER(MATCH(A271,$W$26:$W$38,0)))
),1,0)</f>
        <v>0</v>
      </c>
      <c r="H271" s="94">
        <f t="shared" si="111"/>
        <v>1</v>
      </c>
      <c r="I271" s="94">
        <f t="shared" si="105"/>
        <v>0</v>
      </c>
      <c r="J271" s="94">
        <f t="shared" si="112"/>
        <v>1</v>
      </c>
      <c r="K271" s="94">
        <f>1</f>
        <v>1</v>
      </c>
      <c r="L271" s="94">
        <v>1</v>
      </c>
      <c r="M271" s="94">
        <f t="shared" si="106"/>
        <v>1</v>
      </c>
      <c r="N271" s="94">
        <f t="shared" si="107"/>
        <v>0</v>
      </c>
      <c r="O271" s="94">
        <f t="shared" si="108"/>
        <v>1</v>
      </c>
      <c r="P271" s="94">
        <f t="shared" si="109"/>
        <v>1</v>
      </c>
      <c r="Q271" s="94">
        <v>0</v>
      </c>
    </row>
    <row r="272" spans="1:17" hidden="1" outlineLevel="1" x14ac:dyDescent="0.3">
      <c r="A272" s="182">
        <v>46285</v>
      </c>
      <c r="B272" s="141">
        <f t="shared" si="110"/>
        <v>1</v>
      </c>
      <c r="C272" s="94">
        <v>103</v>
      </c>
      <c r="D272" s="94">
        <v>11</v>
      </c>
      <c r="E272" s="94">
        <f t="shared" si="104"/>
        <v>0</v>
      </c>
      <c r="F272" s="94" cm="1">
        <f t="array" ref="F272">IF(AND(
   SUMPRODUCT((A272&gt;=$W$42:$W$50)*(A272&lt;=$X$42:$X$50))=0,
   ISNUMBER(MATCH(A272,$W$26:$W$38,0))=FALSE,
   B272&lt;=6,
   B272&gt;=2,
   B272&lt;=6
),1,0)</f>
        <v>0</v>
      </c>
      <c r="G272" s="94" cm="1">
        <f t="array" ref="G272">IF(AND(
   SUMPRODUCT((A272&gt;=$W$42:$W$50)*(A272&lt;=$X$42:$X$50))&gt;0,
   B272&gt;=2,
   B272&lt;=6,
   NOT(ISNUMBER(MATCH(A272,$W$26:$W$38,0)))
),1,0)</f>
        <v>0</v>
      </c>
      <c r="H272" s="94">
        <f t="shared" si="111"/>
        <v>0</v>
      </c>
      <c r="I272" s="94">
        <f t="shared" si="105"/>
        <v>1</v>
      </c>
      <c r="J272" s="94">
        <f t="shared" si="112"/>
        <v>0</v>
      </c>
      <c r="K272" s="94">
        <f>1</f>
        <v>1</v>
      </c>
      <c r="L272" s="94">
        <v>1</v>
      </c>
      <c r="M272" s="94">
        <f t="shared" si="106"/>
        <v>1</v>
      </c>
      <c r="N272" s="94">
        <f t="shared" si="107"/>
        <v>0</v>
      </c>
      <c r="O272" s="94">
        <f t="shared" si="108"/>
        <v>0</v>
      </c>
      <c r="P272" s="94">
        <f t="shared" si="109"/>
        <v>0</v>
      </c>
      <c r="Q272" s="94">
        <v>0</v>
      </c>
    </row>
    <row r="273" spans="1:17" hidden="1" outlineLevel="1" x14ac:dyDescent="0.3">
      <c r="A273" s="182">
        <v>46286</v>
      </c>
      <c r="B273" s="141">
        <f t="shared" si="110"/>
        <v>2</v>
      </c>
      <c r="C273" s="94">
        <v>102</v>
      </c>
      <c r="D273" s="94">
        <v>10</v>
      </c>
      <c r="E273" s="94">
        <f t="shared" si="104"/>
        <v>1</v>
      </c>
      <c r="F273" s="94" cm="1">
        <f t="array" ref="F273">IF(AND(
   SUMPRODUCT((A273&gt;=$W$42:$W$50)*(A273&lt;=$X$42:$X$50))=0,
   ISNUMBER(MATCH(A273,$W$26:$W$38,0))=FALSE,
   B273&lt;=6,
   B273&gt;=2,
   B273&lt;=6
),1,0)</f>
        <v>1</v>
      </c>
      <c r="G273" s="94" cm="1">
        <f t="array" ref="G273">IF(AND(
   SUMPRODUCT((A273&gt;=$W$42:$W$50)*(A273&lt;=$X$42:$X$50))&gt;0,
   B273&gt;=2,
   B273&lt;=6,
   NOT(ISNUMBER(MATCH(A273,$W$26:$W$38,0)))
),1,0)</f>
        <v>0</v>
      </c>
      <c r="H273" s="94">
        <f t="shared" si="111"/>
        <v>0</v>
      </c>
      <c r="I273" s="94">
        <f t="shared" si="105"/>
        <v>0</v>
      </c>
      <c r="J273" s="94">
        <f t="shared" si="112"/>
        <v>1</v>
      </c>
      <c r="K273" s="94">
        <f>1</f>
        <v>1</v>
      </c>
      <c r="L273" s="94">
        <v>1</v>
      </c>
      <c r="M273" s="94">
        <f t="shared" si="106"/>
        <v>0</v>
      </c>
      <c r="N273" s="94">
        <f t="shared" si="107"/>
        <v>0</v>
      </c>
      <c r="O273" s="94">
        <f t="shared" si="108"/>
        <v>0</v>
      </c>
      <c r="P273" s="94">
        <f t="shared" si="109"/>
        <v>0</v>
      </c>
      <c r="Q273" s="94">
        <v>0</v>
      </c>
    </row>
    <row r="274" spans="1:17" hidden="1" outlineLevel="1" x14ac:dyDescent="0.3">
      <c r="A274" s="182">
        <v>46287</v>
      </c>
      <c r="B274" s="141">
        <f t="shared" si="110"/>
        <v>3</v>
      </c>
      <c r="C274" s="94">
        <v>101</v>
      </c>
      <c r="D274" s="94">
        <v>9</v>
      </c>
      <c r="E274" s="94">
        <f t="shared" si="104"/>
        <v>1</v>
      </c>
      <c r="F274" s="94" cm="1">
        <f t="array" ref="F274">IF(AND(
   SUMPRODUCT((A274&gt;=$W$42:$W$50)*(A274&lt;=$X$42:$X$50))=0,
   ISNUMBER(MATCH(A274,$W$26:$W$38,0))=FALSE,
   B274&lt;=6,
   B274&gt;=2,
   B274&lt;=6
),1,0)</f>
        <v>1</v>
      </c>
      <c r="G274" s="94" cm="1">
        <f t="array" ref="G274">IF(AND(
   SUMPRODUCT((A274&gt;=$W$42:$W$50)*(A274&lt;=$X$42:$X$50))&gt;0,
   B274&gt;=2,
   B274&lt;=6,
   NOT(ISNUMBER(MATCH(A274,$W$26:$W$38,0)))
),1,0)</f>
        <v>0</v>
      </c>
      <c r="H274" s="94">
        <f t="shared" si="111"/>
        <v>0</v>
      </c>
      <c r="I274" s="94">
        <f t="shared" si="105"/>
        <v>0</v>
      </c>
      <c r="J274" s="94">
        <f t="shared" si="112"/>
        <v>1</v>
      </c>
      <c r="K274" s="94">
        <f>1</f>
        <v>1</v>
      </c>
      <c r="L274" s="94">
        <v>1</v>
      </c>
      <c r="M274" s="94">
        <f t="shared" si="106"/>
        <v>0</v>
      </c>
      <c r="N274" s="94">
        <f t="shared" si="107"/>
        <v>0</v>
      </c>
      <c r="O274" s="94">
        <f t="shared" si="108"/>
        <v>0</v>
      </c>
      <c r="P274" s="94">
        <f t="shared" si="109"/>
        <v>0</v>
      </c>
      <c r="Q274" s="94">
        <v>0</v>
      </c>
    </row>
    <row r="275" spans="1:17" hidden="1" outlineLevel="1" x14ac:dyDescent="0.3">
      <c r="A275" s="182">
        <v>46288</v>
      </c>
      <c r="B275" s="141">
        <f t="shared" si="110"/>
        <v>4</v>
      </c>
      <c r="C275" s="94">
        <v>100</v>
      </c>
      <c r="D275" s="94">
        <v>8</v>
      </c>
      <c r="E275" s="94">
        <f t="shared" si="104"/>
        <v>1</v>
      </c>
      <c r="F275" s="94" cm="1">
        <f t="array" ref="F275">IF(AND(
   SUMPRODUCT((A275&gt;=$W$42:$W$50)*(A275&lt;=$X$42:$X$50))=0,
   ISNUMBER(MATCH(A275,$W$26:$W$38,0))=FALSE,
   B275&lt;=6,
   B275&gt;=2,
   B275&lt;=6
),1,0)</f>
        <v>1</v>
      </c>
      <c r="G275" s="94" cm="1">
        <f t="array" ref="G275">IF(AND(
   SUMPRODUCT((A275&gt;=$W$42:$W$50)*(A275&lt;=$X$42:$X$50))&gt;0,
   B275&gt;=2,
   B275&lt;=6,
   NOT(ISNUMBER(MATCH(A275,$W$26:$W$38,0)))
),1,0)</f>
        <v>0</v>
      </c>
      <c r="H275" s="94">
        <f t="shared" si="111"/>
        <v>0</v>
      </c>
      <c r="I275" s="94">
        <f t="shared" si="105"/>
        <v>0</v>
      </c>
      <c r="J275" s="94">
        <f t="shared" si="112"/>
        <v>1</v>
      </c>
      <c r="K275" s="94">
        <f>1</f>
        <v>1</v>
      </c>
      <c r="L275" s="94">
        <v>1</v>
      </c>
      <c r="M275" s="94">
        <f t="shared" si="106"/>
        <v>0</v>
      </c>
      <c r="N275" s="94">
        <f t="shared" si="107"/>
        <v>0</v>
      </c>
      <c r="O275" s="94">
        <f t="shared" si="108"/>
        <v>0</v>
      </c>
      <c r="P275" s="94">
        <f t="shared" si="109"/>
        <v>0</v>
      </c>
      <c r="Q275" s="94">
        <v>0</v>
      </c>
    </row>
    <row r="276" spans="1:17" hidden="1" outlineLevel="1" x14ac:dyDescent="0.3">
      <c r="A276" s="182">
        <v>46289</v>
      </c>
      <c r="B276" s="141">
        <f t="shared" si="110"/>
        <v>5</v>
      </c>
      <c r="C276" s="94">
        <v>99</v>
      </c>
      <c r="D276" s="94">
        <v>7</v>
      </c>
      <c r="E276" s="94">
        <f t="shared" si="104"/>
        <v>1</v>
      </c>
      <c r="F276" s="94" cm="1">
        <f t="array" ref="F276">IF(AND(
   SUMPRODUCT((A276&gt;=$W$42:$W$50)*(A276&lt;=$X$42:$X$50))=0,
   ISNUMBER(MATCH(A276,$W$26:$W$38,0))=FALSE,
   B276&lt;=6,
   B276&gt;=2,
   B276&lt;=6
),1,0)</f>
        <v>1</v>
      </c>
      <c r="G276" s="94" cm="1">
        <f t="array" ref="G276">IF(AND(
   SUMPRODUCT((A276&gt;=$W$42:$W$50)*(A276&lt;=$X$42:$X$50))&gt;0,
   B276&gt;=2,
   B276&lt;=6,
   NOT(ISNUMBER(MATCH(A276,$W$26:$W$38,0)))
),1,0)</f>
        <v>0</v>
      </c>
      <c r="H276" s="94">
        <f t="shared" si="111"/>
        <v>0</v>
      </c>
      <c r="I276" s="94">
        <f t="shared" si="105"/>
        <v>0</v>
      </c>
      <c r="J276" s="94">
        <f t="shared" si="112"/>
        <v>1</v>
      </c>
      <c r="K276" s="94">
        <f>1</f>
        <v>1</v>
      </c>
      <c r="L276" s="94">
        <v>1</v>
      </c>
      <c r="M276" s="94">
        <f t="shared" si="106"/>
        <v>0</v>
      </c>
      <c r="N276" s="94">
        <f t="shared" si="107"/>
        <v>1</v>
      </c>
      <c r="O276" s="94">
        <f t="shared" si="108"/>
        <v>0</v>
      </c>
      <c r="P276" s="94">
        <f t="shared" si="109"/>
        <v>1</v>
      </c>
      <c r="Q276" s="94">
        <v>0</v>
      </c>
    </row>
    <row r="277" spans="1:17" hidden="1" outlineLevel="1" x14ac:dyDescent="0.3">
      <c r="A277" s="182">
        <v>46290</v>
      </c>
      <c r="B277" s="141">
        <f t="shared" si="110"/>
        <v>6</v>
      </c>
      <c r="C277" s="94">
        <v>98</v>
      </c>
      <c r="D277" s="94">
        <v>6</v>
      </c>
      <c r="E277" s="94">
        <f t="shared" si="104"/>
        <v>1</v>
      </c>
      <c r="F277" s="94" cm="1">
        <f t="array" ref="F277">IF(AND(
   SUMPRODUCT((A277&gt;=$W$42:$W$50)*(A277&lt;=$X$42:$X$50))=0,
   ISNUMBER(MATCH(A277,$W$26:$W$38,0))=FALSE,
   B277&lt;=6,
   B277&gt;=2,
   B277&lt;=6
),1,0)</f>
        <v>1</v>
      </c>
      <c r="G277" s="94" cm="1">
        <f t="array" ref="G277">IF(AND(
   SUMPRODUCT((A277&gt;=$W$42:$W$50)*(A277&lt;=$X$42:$X$50))&gt;0,
   B277&gt;=2,
   B277&lt;=6,
   NOT(ISNUMBER(MATCH(A277,$W$26:$W$38,0)))
),1,0)</f>
        <v>0</v>
      </c>
      <c r="H277" s="94">
        <f t="shared" si="111"/>
        <v>0</v>
      </c>
      <c r="I277" s="94">
        <f t="shared" si="105"/>
        <v>0</v>
      </c>
      <c r="J277" s="94">
        <f t="shared" si="112"/>
        <v>1</v>
      </c>
      <c r="K277" s="94">
        <f>1</f>
        <v>1</v>
      </c>
      <c r="L277" s="94">
        <v>1</v>
      </c>
      <c r="M277" s="94">
        <f t="shared" si="106"/>
        <v>0</v>
      </c>
      <c r="N277" s="94">
        <f t="shared" si="107"/>
        <v>0</v>
      </c>
      <c r="O277" s="94">
        <f t="shared" si="108"/>
        <v>0</v>
      </c>
      <c r="P277" s="94">
        <f t="shared" si="109"/>
        <v>0</v>
      </c>
      <c r="Q277" s="94">
        <v>0</v>
      </c>
    </row>
    <row r="278" spans="1:17" hidden="1" outlineLevel="1" x14ac:dyDescent="0.3">
      <c r="A278" s="182">
        <v>46291</v>
      </c>
      <c r="B278" s="141">
        <f t="shared" si="110"/>
        <v>7</v>
      </c>
      <c r="C278" s="94">
        <v>97</v>
      </c>
      <c r="D278" s="94">
        <v>5</v>
      </c>
      <c r="E278" s="94">
        <f t="shared" si="104"/>
        <v>0</v>
      </c>
      <c r="F278" s="94" cm="1">
        <f t="array" ref="F278">IF(AND(
   SUMPRODUCT((A278&gt;=$W$42:$W$50)*(A278&lt;=$X$42:$X$50))=0,
   ISNUMBER(MATCH(A278,$W$26:$W$38,0))=FALSE,
   B278&lt;=6,
   B278&gt;=2,
   B278&lt;=6
),1,0)</f>
        <v>0</v>
      </c>
      <c r="G278" s="94" cm="1">
        <f t="array" ref="G278">IF(AND(
   SUMPRODUCT((A278&gt;=$W$42:$W$50)*(A278&lt;=$X$42:$X$50))&gt;0,
   B278&gt;=2,
   B278&lt;=6,
   NOT(ISNUMBER(MATCH(A278,$W$26:$W$38,0)))
),1,0)</f>
        <v>0</v>
      </c>
      <c r="H278" s="94">
        <f t="shared" si="111"/>
        <v>1</v>
      </c>
      <c r="I278" s="94">
        <f t="shared" si="105"/>
        <v>0</v>
      </c>
      <c r="J278" s="94">
        <f t="shared" si="112"/>
        <v>1</v>
      </c>
      <c r="K278" s="94">
        <f>1</f>
        <v>1</v>
      </c>
      <c r="L278" s="94">
        <v>1</v>
      </c>
      <c r="M278" s="94">
        <f t="shared" si="106"/>
        <v>1</v>
      </c>
      <c r="N278" s="94">
        <f t="shared" si="107"/>
        <v>0</v>
      </c>
      <c r="O278" s="94">
        <f t="shared" si="108"/>
        <v>1</v>
      </c>
      <c r="P278" s="94">
        <f t="shared" si="109"/>
        <v>1</v>
      </c>
      <c r="Q278" s="94">
        <v>0</v>
      </c>
    </row>
    <row r="279" spans="1:17" hidden="1" outlineLevel="1" x14ac:dyDescent="0.3">
      <c r="A279" s="182">
        <v>46292</v>
      </c>
      <c r="B279" s="141">
        <f t="shared" si="110"/>
        <v>1</v>
      </c>
      <c r="C279" s="94">
        <v>96</v>
      </c>
      <c r="D279" s="94">
        <v>4</v>
      </c>
      <c r="E279" s="94">
        <f t="shared" si="104"/>
        <v>0</v>
      </c>
      <c r="F279" s="94" cm="1">
        <f t="array" ref="F279">IF(AND(
   SUMPRODUCT((A279&gt;=$W$42:$W$50)*(A279&lt;=$X$42:$X$50))=0,
   ISNUMBER(MATCH(A279,$W$26:$W$38,0))=FALSE,
   B279&lt;=6,
   B279&gt;=2,
   B279&lt;=6
),1,0)</f>
        <v>0</v>
      </c>
      <c r="G279" s="94" cm="1">
        <f t="array" ref="G279">IF(AND(
   SUMPRODUCT((A279&gt;=$W$42:$W$50)*(A279&lt;=$X$42:$X$50))&gt;0,
   B279&gt;=2,
   B279&lt;=6,
   NOT(ISNUMBER(MATCH(A279,$W$26:$W$38,0)))
),1,0)</f>
        <v>0</v>
      </c>
      <c r="H279" s="94">
        <f t="shared" si="111"/>
        <v>0</v>
      </c>
      <c r="I279" s="94">
        <f t="shared" si="105"/>
        <v>1</v>
      </c>
      <c r="J279" s="94">
        <f t="shared" si="112"/>
        <v>0</v>
      </c>
      <c r="K279" s="94">
        <f>1</f>
        <v>1</v>
      </c>
      <c r="L279" s="94">
        <v>1</v>
      </c>
      <c r="M279" s="94">
        <f t="shared" si="106"/>
        <v>1</v>
      </c>
      <c r="N279" s="94">
        <f t="shared" si="107"/>
        <v>0</v>
      </c>
      <c r="O279" s="94">
        <f t="shared" si="108"/>
        <v>0</v>
      </c>
      <c r="P279" s="94">
        <f t="shared" si="109"/>
        <v>0</v>
      </c>
      <c r="Q279" s="94">
        <v>0</v>
      </c>
    </row>
    <row r="280" spans="1:17" hidden="1" outlineLevel="1" x14ac:dyDescent="0.3">
      <c r="A280" s="182">
        <v>46293</v>
      </c>
      <c r="B280" s="141">
        <f t="shared" si="110"/>
        <v>2</v>
      </c>
      <c r="C280" s="94">
        <v>95</v>
      </c>
      <c r="D280" s="94">
        <v>3</v>
      </c>
      <c r="E280" s="94">
        <f t="shared" si="104"/>
        <v>1</v>
      </c>
      <c r="F280" s="94" cm="1">
        <f t="array" ref="F280">IF(AND(
   SUMPRODUCT((A280&gt;=$W$42:$W$50)*(A280&lt;=$X$42:$X$50))=0,
   ISNUMBER(MATCH(A280,$W$26:$W$38,0))=FALSE,
   B280&lt;=6,
   B280&gt;=2,
   B280&lt;=6
),1,0)</f>
        <v>1</v>
      </c>
      <c r="G280" s="94" cm="1">
        <f t="array" ref="G280">IF(AND(
   SUMPRODUCT((A280&gt;=$W$42:$W$50)*(A280&lt;=$X$42:$X$50))&gt;0,
   B280&gt;=2,
   B280&lt;=6,
   NOT(ISNUMBER(MATCH(A280,$W$26:$W$38,0)))
),1,0)</f>
        <v>0</v>
      </c>
      <c r="H280" s="94">
        <f t="shared" si="111"/>
        <v>0</v>
      </c>
      <c r="I280" s="94">
        <f t="shared" si="105"/>
        <v>0</v>
      </c>
      <c r="J280" s="94">
        <f t="shared" si="112"/>
        <v>1</v>
      </c>
      <c r="K280" s="94">
        <f>1</f>
        <v>1</v>
      </c>
      <c r="L280" s="94">
        <v>1</v>
      </c>
      <c r="M280" s="94">
        <f t="shared" si="106"/>
        <v>0</v>
      </c>
      <c r="N280" s="94">
        <f t="shared" si="107"/>
        <v>0</v>
      </c>
      <c r="O280" s="94">
        <f t="shared" si="108"/>
        <v>0</v>
      </c>
      <c r="P280" s="94">
        <f t="shared" si="109"/>
        <v>0</v>
      </c>
      <c r="Q280" s="94">
        <v>0</v>
      </c>
    </row>
    <row r="281" spans="1:17" hidden="1" outlineLevel="1" x14ac:dyDescent="0.3">
      <c r="A281" s="182">
        <v>46294</v>
      </c>
      <c r="B281" s="141">
        <f t="shared" si="110"/>
        <v>3</v>
      </c>
      <c r="C281" s="94">
        <v>94</v>
      </c>
      <c r="D281" s="94">
        <v>2</v>
      </c>
      <c r="E281" s="94">
        <f t="shared" si="104"/>
        <v>1</v>
      </c>
      <c r="F281" s="94" cm="1">
        <f t="array" ref="F281">IF(AND(
   SUMPRODUCT((A281&gt;=$W$42:$W$50)*(A281&lt;=$X$42:$X$50))=0,
   ISNUMBER(MATCH(A281,$W$26:$W$38,0))=FALSE,
   B281&lt;=6,
   B281&gt;=2,
   B281&lt;=6
),1,0)</f>
        <v>1</v>
      </c>
      <c r="G281" s="94" cm="1">
        <f t="array" ref="G281">IF(AND(
   SUMPRODUCT((A281&gt;=$W$42:$W$50)*(A281&lt;=$X$42:$X$50))&gt;0,
   B281&gt;=2,
   B281&lt;=6,
   NOT(ISNUMBER(MATCH(A281,$W$26:$W$38,0)))
),1,0)</f>
        <v>0</v>
      </c>
      <c r="H281" s="94">
        <f t="shared" si="111"/>
        <v>0</v>
      </c>
      <c r="I281" s="94">
        <f t="shared" si="105"/>
        <v>0</v>
      </c>
      <c r="J281" s="94">
        <f t="shared" si="112"/>
        <v>1</v>
      </c>
      <c r="K281" s="94">
        <f>1</f>
        <v>1</v>
      </c>
      <c r="L281" s="94">
        <v>1</v>
      </c>
      <c r="M281" s="94">
        <f t="shared" si="106"/>
        <v>0</v>
      </c>
      <c r="N281" s="94">
        <f t="shared" si="107"/>
        <v>0</v>
      </c>
      <c r="O281" s="94">
        <f t="shared" si="108"/>
        <v>0</v>
      </c>
      <c r="P281" s="94">
        <f t="shared" si="109"/>
        <v>0</v>
      </c>
      <c r="Q281" s="94">
        <v>0</v>
      </c>
    </row>
    <row r="282" spans="1:17" hidden="1" outlineLevel="1" x14ac:dyDescent="0.3">
      <c r="A282" s="182">
        <v>46295</v>
      </c>
      <c r="B282" s="141">
        <f t="shared" si="110"/>
        <v>4</v>
      </c>
      <c r="C282" s="94">
        <v>93</v>
      </c>
      <c r="D282" s="94">
        <v>1</v>
      </c>
      <c r="E282" s="94">
        <f t="shared" si="104"/>
        <v>1</v>
      </c>
      <c r="F282" s="94" cm="1">
        <f t="array" ref="F282">IF(AND(
   SUMPRODUCT((A282&gt;=$W$42:$W$50)*(A282&lt;=$X$42:$X$50))=0,
   ISNUMBER(MATCH(A282,$W$26:$W$38,0))=FALSE,
   B282&lt;=6,
   B282&gt;=2,
   B282&lt;=6
),1,0)</f>
        <v>1</v>
      </c>
      <c r="G282" s="94" cm="1">
        <f t="array" ref="G282">IF(AND(
   SUMPRODUCT((A282&gt;=$W$42:$W$50)*(A282&lt;=$X$42:$X$50))&gt;0,
   B282&gt;=2,
   B282&lt;=6,
   NOT(ISNUMBER(MATCH(A282,$W$26:$W$38,0)))
),1,0)</f>
        <v>0</v>
      </c>
      <c r="H282" s="94">
        <f t="shared" si="111"/>
        <v>0</v>
      </c>
      <c r="I282" s="94">
        <f t="shared" si="105"/>
        <v>0</v>
      </c>
      <c r="J282" s="94">
        <f t="shared" si="112"/>
        <v>1</v>
      </c>
      <c r="K282" s="94">
        <f>1</f>
        <v>1</v>
      </c>
      <c r="L282" s="94">
        <v>1</v>
      </c>
      <c r="M282" s="94">
        <f t="shared" si="106"/>
        <v>0</v>
      </c>
      <c r="N282" s="94">
        <f t="shared" si="107"/>
        <v>0</v>
      </c>
      <c r="O282" s="94">
        <f t="shared" si="108"/>
        <v>0</v>
      </c>
      <c r="P282" s="94">
        <f t="shared" si="109"/>
        <v>0</v>
      </c>
      <c r="Q282" s="94">
        <v>0</v>
      </c>
    </row>
    <row r="283" spans="1:17" collapsed="1" x14ac:dyDescent="0.3">
      <c r="A283" s="112" t="s">
        <v>142</v>
      </c>
      <c r="B283" s="141"/>
      <c r="C283" s="114">
        <f>C253</f>
        <v>122</v>
      </c>
      <c r="D283" s="114">
        <f>D253</f>
        <v>30</v>
      </c>
      <c r="E283" s="114">
        <f>SUM(E253:E282)</f>
        <v>22</v>
      </c>
      <c r="F283" s="114">
        <f t="shared" ref="F283:Q283" si="113">SUM(F253:F282)</f>
        <v>22</v>
      </c>
      <c r="G283" s="114">
        <f t="shared" si="113"/>
        <v>0</v>
      </c>
      <c r="H283" s="114">
        <f t="shared" si="113"/>
        <v>4</v>
      </c>
      <c r="I283" s="114">
        <f t="shared" si="113"/>
        <v>4</v>
      </c>
      <c r="J283" s="114">
        <f t="shared" si="113"/>
        <v>26</v>
      </c>
      <c r="K283" s="114">
        <f t="shared" si="113"/>
        <v>30</v>
      </c>
      <c r="L283" s="114">
        <f t="shared" si="113"/>
        <v>30</v>
      </c>
      <c r="M283" s="114">
        <f t="shared" si="113"/>
        <v>8</v>
      </c>
      <c r="N283" s="114">
        <f t="shared" si="113"/>
        <v>4</v>
      </c>
      <c r="O283" s="114">
        <f t="shared" si="113"/>
        <v>4</v>
      </c>
      <c r="P283" s="114">
        <f t="shared" si="113"/>
        <v>8</v>
      </c>
      <c r="Q283" s="114">
        <f t="shared" si="113"/>
        <v>0</v>
      </c>
    </row>
    <row r="284" spans="1:17" hidden="1" outlineLevel="1" x14ac:dyDescent="0.3">
      <c r="A284" s="182">
        <v>46296</v>
      </c>
      <c r="B284" s="141">
        <f t="shared" si="110"/>
        <v>5</v>
      </c>
      <c r="C284" s="94">
        <v>92</v>
      </c>
      <c r="D284" s="94">
        <v>31</v>
      </c>
      <c r="E284" s="94">
        <f t="shared" ref="E284" si="114">MAX(J284-H284,0)</f>
        <v>1</v>
      </c>
      <c r="F284" s="94" cm="1">
        <f t="array" ref="F284">IF(AND(
   SUMPRODUCT((A284&gt;=$W$42:$W$50)*(A284&lt;=$X$42:$X$50))=0,
   ISNUMBER(MATCH(A284,$W$26:$W$38,0))=FALSE,
   B284&lt;=6,
   B284&gt;=2,
   B284&lt;=6
),1,0)</f>
        <v>1</v>
      </c>
      <c r="G284" s="94" cm="1">
        <f t="array" ref="G284">IF(AND(
   SUMPRODUCT((A284&gt;=$W$42:$W$50)*(A284&lt;=$X$42:$X$50))&gt;0,
   B284&gt;=2,
   B284&lt;=6,
   NOT(ISNUMBER(MATCH(A284,$W$26:$W$38,0)))
),1,0)</f>
        <v>0</v>
      </c>
      <c r="H284" s="94">
        <f t="shared" si="111"/>
        <v>0</v>
      </c>
      <c r="I284" s="94">
        <f t="shared" ref="I284" si="115">IF(OR(B284=1,ISNUMBER(MATCH(A284,$W$26:$W$38,0))),1,0)</f>
        <v>0</v>
      </c>
      <c r="J284" s="94">
        <f t="shared" si="112"/>
        <v>1</v>
      </c>
      <c r="K284" s="94">
        <f>1</f>
        <v>1</v>
      </c>
      <c r="L284" s="94">
        <v>1</v>
      </c>
      <c r="M284" s="94">
        <f t="shared" ref="M284" si="116">H284+I284</f>
        <v>0</v>
      </c>
      <c r="N284" s="94">
        <f t="shared" ref="N284" si="117">IF(OR(
    AND(B284=5,NOT(ISNUMBER(MATCH(A284+1,$W$26:$W$38,0)))),
    TEXT(A284,"TT.MM")="23.12",
    TEXT(A284,"TT.MM")="30.12"
),
IF(OR(TEXT(A284,"TT.MM")="07.03",TEXT(A284,"TT.MM")="30.10"),0,1),
0)</f>
        <v>1</v>
      </c>
      <c r="O284" s="94">
        <f t="shared" ref="O284" si="118">IF(OR(
   B284=7,
   ISNUMBER(MATCH(A284+1,$W$26:$W$38,0)),
   TEXT(A284,"TT.MM")="07.03",
   TEXT(A284,"TT.MM")="30.10"
),IF(OR(TEXT(A284,"TT.MM")="23.12",TEXT(A284,"TT.MM")="30.12"),0,1),0)</f>
        <v>0</v>
      </c>
      <c r="P284" s="94">
        <f t="shared" ref="P284" si="119">N284+O284</f>
        <v>1</v>
      </c>
      <c r="Q284" s="94">
        <v>0</v>
      </c>
    </row>
    <row r="285" spans="1:17" hidden="1" outlineLevel="1" x14ac:dyDescent="0.3">
      <c r="A285" s="182">
        <v>46297</v>
      </c>
      <c r="B285" s="141">
        <f t="shared" si="110"/>
        <v>6</v>
      </c>
      <c r="C285" s="94">
        <v>91</v>
      </c>
      <c r="D285" s="94">
        <v>30</v>
      </c>
      <c r="E285" s="94">
        <f t="shared" ref="E285:E314" si="120">MAX(J285-H285,0)</f>
        <v>1</v>
      </c>
      <c r="F285" s="94" cm="1">
        <f t="array" ref="F285">IF(AND(
   SUMPRODUCT((A285&gt;=$W$42:$W$50)*(A285&lt;=$X$42:$X$50))=0,
   ISNUMBER(MATCH(A285,$W$26:$W$38,0))=FALSE,
   B285&lt;=6,
   B285&gt;=2,
   B285&lt;=6
),1,0)</f>
        <v>1</v>
      </c>
      <c r="G285" s="94" cm="1">
        <f t="array" ref="G285">IF(AND(
   SUMPRODUCT((A285&gt;=$W$42:$W$50)*(A285&lt;=$X$42:$X$50))&gt;0,
   B285&gt;=2,
   B285&lt;=6,
   NOT(ISNUMBER(MATCH(A285,$W$26:$W$38,0)))
),1,0)</f>
        <v>0</v>
      </c>
      <c r="H285" s="94">
        <f t="shared" si="111"/>
        <v>0</v>
      </c>
      <c r="I285" s="94">
        <f t="shared" ref="I285:I314" si="121">IF(OR(B285=1,ISNUMBER(MATCH(A285,$W$26:$W$38,0))),1,0)</f>
        <v>0</v>
      </c>
      <c r="J285" s="94">
        <f t="shared" si="112"/>
        <v>1</v>
      </c>
      <c r="K285" s="94">
        <f>1</f>
        <v>1</v>
      </c>
      <c r="L285" s="94">
        <v>1</v>
      </c>
      <c r="M285" s="94">
        <f t="shared" ref="M285:M314" si="122">H285+I285</f>
        <v>0</v>
      </c>
      <c r="N285" s="94">
        <f t="shared" ref="N285:N314" si="123">IF(OR(
    AND(B285=5,NOT(ISNUMBER(MATCH(A285+1,$W$26:$W$38,0)))),
    TEXT(A285,"TT.MM")="23.12",
    TEXT(A285,"TT.MM")="30.12"
),
IF(OR(TEXT(A285,"TT.MM")="07.03",TEXT(A285,"TT.MM")="30.10"),0,1),
0)</f>
        <v>0</v>
      </c>
      <c r="O285" s="94">
        <f t="shared" ref="O285:O314" si="124">IF(OR(
   B285=7,
   ISNUMBER(MATCH(A285+1,$W$26:$W$38,0)),
   TEXT(A285,"TT.MM")="07.03",
   TEXT(A285,"TT.MM")="30.10"
),IF(OR(TEXT(A285,"TT.MM")="23.12",TEXT(A285,"TT.MM")="30.12"),0,1),0)</f>
        <v>1</v>
      </c>
      <c r="P285" s="94">
        <f t="shared" ref="P285:P314" si="125">N285+O285</f>
        <v>1</v>
      </c>
      <c r="Q285" s="94">
        <v>0</v>
      </c>
    </row>
    <row r="286" spans="1:17" hidden="1" outlineLevel="1" x14ac:dyDescent="0.3">
      <c r="A286" s="182">
        <v>46298</v>
      </c>
      <c r="B286" s="141">
        <f t="shared" si="110"/>
        <v>7</v>
      </c>
      <c r="C286" s="94">
        <v>90</v>
      </c>
      <c r="D286" s="94">
        <v>29</v>
      </c>
      <c r="E286" s="94">
        <f t="shared" si="120"/>
        <v>0</v>
      </c>
      <c r="F286" s="94" cm="1">
        <f t="array" ref="F286">IF(AND(
   SUMPRODUCT((A286&gt;=$W$42:$W$50)*(A286&lt;=$X$42:$X$50))=0,
   ISNUMBER(MATCH(A286,$W$26:$W$38,0))=FALSE,
   B286&lt;=6,
   B286&gt;=2,
   B286&lt;=6
),1,0)</f>
        <v>0</v>
      </c>
      <c r="G286" s="94" cm="1">
        <f t="array" ref="G286">IF(AND(
   SUMPRODUCT((A286&gt;=$W$42:$W$50)*(A286&lt;=$X$42:$X$50))&gt;0,
   B286&gt;=2,
   B286&lt;=6,
   NOT(ISNUMBER(MATCH(A286,$W$26:$W$38,0)))
),1,0)</f>
        <v>0</v>
      </c>
      <c r="H286" s="94">
        <f t="shared" si="111"/>
        <v>0</v>
      </c>
      <c r="I286" s="94">
        <f t="shared" si="121"/>
        <v>1</v>
      </c>
      <c r="J286" s="94">
        <f t="shared" si="112"/>
        <v>0</v>
      </c>
      <c r="K286" s="94">
        <f>1</f>
        <v>1</v>
      </c>
      <c r="L286" s="94">
        <v>1</v>
      </c>
      <c r="M286" s="94">
        <f>H286+I286</f>
        <v>1</v>
      </c>
      <c r="N286" s="94">
        <f t="shared" si="123"/>
        <v>0</v>
      </c>
      <c r="O286" s="94">
        <f t="shared" si="124"/>
        <v>1</v>
      </c>
      <c r="P286" s="94">
        <f t="shared" si="125"/>
        <v>1</v>
      </c>
      <c r="Q286" s="94">
        <v>0</v>
      </c>
    </row>
    <row r="287" spans="1:17" hidden="1" outlineLevel="1" x14ac:dyDescent="0.3">
      <c r="A287" s="182">
        <v>46299</v>
      </c>
      <c r="B287" s="141">
        <f t="shared" si="110"/>
        <v>1</v>
      </c>
      <c r="C287" s="94">
        <v>89</v>
      </c>
      <c r="D287" s="94">
        <v>28</v>
      </c>
      <c r="E287" s="94">
        <f t="shared" si="120"/>
        <v>0</v>
      </c>
      <c r="F287" s="94" cm="1">
        <f t="array" ref="F287">IF(AND(
   SUMPRODUCT((A287&gt;=$W$42:$W$50)*(A287&lt;=$X$42:$X$50))=0,
   ISNUMBER(MATCH(A287,$W$26:$W$38,0))=FALSE,
   B287&lt;=6,
   B287&gt;=2,
   B287&lt;=6
),1,0)</f>
        <v>0</v>
      </c>
      <c r="G287" s="94" cm="1">
        <f t="array" ref="G287">IF(AND(
   SUMPRODUCT((A287&gt;=$W$42:$W$50)*(A287&lt;=$X$42:$X$50))&gt;0,
   B287&gt;=2,
   B287&lt;=6,
   NOT(ISNUMBER(MATCH(A287,$W$26:$W$38,0)))
),1,0)</f>
        <v>0</v>
      </c>
      <c r="H287" s="94">
        <f t="shared" si="111"/>
        <v>0</v>
      </c>
      <c r="I287" s="94">
        <f t="shared" si="121"/>
        <v>1</v>
      </c>
      <c r="J287" s="94">
        <f t="shared" si="112"/>
        <v>0</v>
      </c>
      <c r="K287" s="94">
        <f>1</f>
        <v>1</v>
      </c>
      <c r="L287" s="94">
        <v>1</v>
      </c>
      <c r="M287" s="94">
        <f t="shared" si="122"/>
        <v>1</v>
      </c>
      <c r="N287" s="94">
        <f t="shared" si="123"/>
        <v>0</v>
      </c>
      <c r="O287" s="94">
        <f t="shared" si="124"/>
        <v>0</v>
      </c>
      <c r="P287" s="94">
        <f t="shared" si="125"/>
        <v>0</v>
      </c>
      <c r="Q287" s="94">
        <v>0</v>
      </c>
    </row>
    <row r="288" spans="1:17" hidden="1" outlineLevel="1" x14ac:dyDescent="0.3">
      <c r="A288" s="182">
        <v>46300</v>
      </c>
      <c r="B288" s="141">
        <f t="shared" si="110"/>
        <v>2</v>
      </c>
      <c r="C288" s="94">
        <v>88</v>
      </c>
      <c r="D288" s="94">
        <v>27</v>
      </c>
      <c r="E288" s="94">
        <f t="shared" si="120"/>
        <v>1</v>
      </c>
      <c r="F288" s="94" cm="1">
        <f t="array" ref="F288">IF(AND(
   SUMPRODUCT((A288&gt;=$W$42:$W$50)*(A288&lt;=$X$42:$X$50))=0,
   ISNUMBER(MATCH(A288,$W$26:$W$38,0))=FALSE,
   B288&lt;=6,
   B288&gt;=2,
   B288&lt;=6
),1,0)</f>
        <v>1</v>
      </c>
      <c r="G288" s="94" cm="1">
        <f t="array" ref="G288">IF(AND(
   SUMPRODUCT((A288&gt;=$W$42:$W$50)*(A288&lt;=$X$42:$X$50))&gt;0,
   B288&gt;=2,
   B288&lt;=6,
   NOT(ISNUMBER(MATCH(A288,$W$26:$W$38,0)))
),1,0)</f>
        <v>0</v>
      </c>
      <c r="H288" s="94">
        <f t="shared" si="111"/>
        <v>0</v>
      </c>
      <c r="I288" s="94">
        <f t="shared" si="121"/>
        <v>0</v>
      </c>
      <c r="J288" s="94">
        <f t="shared" si="112"/>
        <v>1</v>
      </c>
      <c r="K288" s="94">
        <f>1</f>
        <v>1</v>
      </c>
      <c r="L288" s="94">
        <v>1</v>
      </c>
      <c r="M288" s="94">
        <f t="shared" si="122"/>
        <v>0</v>
      </c>
      <c r="N288" s="94">
        <f t="shared" si="123"/>
        <v>0</v>
      </c>
      <c r="O288" s="94">
        <f t="shared" si="124"/>
        <v>0</v>
      </c>
      <c r="P288" s="94">
        <f t="shared" si="125"/>
        <v>0</v>
      </c>
      <c r="Q288" s="94">
        <v>0</v>
      </c>
    </row>
    <row r="289" spans="1:17" hidden="1" outlineLevel="1" x14ac:dyDescent="0.3">
      <c r="A289" s="182">
        <v>46301</v>
      </c>
      <c r="B289" s="141">
        <f t="shared" si="110"/>
        <v>3</v>
      </c>
      <c r="C289" s="94">
        <v>87</v>
      </c>
      <c r="D289" s="94">
        <v>26</v>
      </c>
      <c r="E289" s="94">
        <f t="shared" si="120"/>
        <v>1</v>
      </c>
      <c r="F289" s="94" cm="1">
        <f t="array" ref="F289">IF(AND(
   SUMPRODUCT((A289&gt;=$W$42:$W$50)*(A289&lt;=$X$42:$X$50))=0,
   ISNUMBER(MATCH(A289,$W$26:$W$38,0))=FALSE,
   B289&lt;=6,
   B289&gt;=2,
   B289&lt;=6
),1,0)</f>
        <v>1</v>
      </c>
      <c r="G289" s="94" cm="1">
        <f t="array" ref="G289">IF(AND(
   SUMPRODUCT((A289&gt;=$W$42:$W$50)*(A289&lt;=$X$42:$X$50))&gt;0,
   B289&gt;=2,
   B289&lt;=6,
   NOT(ISNUMBER(MATCH(A289,$W$26:$W$38,0)))
),1,0)</f>
        <v>0</v>
      </c>
      <c r="H289" s="94">
        <f t="shared" si="111"/>
        <v>0</v>
      </c>
      <c r="I289" s="94">
        <f t="shared" si="121"/>
        <v>0</v>
      </c>
      <c r="J289" s="94">
        <f t="shared" si="112"/>
        <v>1</v>
      </c>
      <c r="K289" s="94">
        <f>1</f>
        <v>1</v>
      </c>
      <c r="L289" s="94">
        <v>1</v>
      </c>
      <c r="M289" s="94">
        <f t="shared" si="122"/>
        <v>0</v>
      </c>
      <c r="N289" s="94">
        <f t="shared" si="123"/>
        <v>0</v>
      </c>
      <c r="O289" s="94">
        <f t="shared" si="124"/>
        <v>0</v>
      </c>
      <c r="P289" s="94">
        <f t="shared" si="125"/>
        <v>0</v>
      </c>
      <c r="Q289" s="94">
        <v>0</v>
      </c>
    </row>
    <row r="290" spans="1:17" hidden="1" outlineLevel="1" x14ac:dyDescent="0.3">
      <c r="A290" s="182">
        <v>46302</v>
      </c>
      <c r="B290" s="141">
        <f t="shared" si="110"/>
        <v>4</v>
      </c>
      <c r="C290" s="94">
        <v>86</v>
      </c>
      <c r="D290" s="94">
        <v>25</v>
      </c>
      <c r="E290" s="94">
        <f t="shared" si="120"/>
        <v>1</v>
      </c>
      <c r="F290" s="94" cm="1">
        <f t="array" ref="F290">IF(AND(
   SUMPRODUCT((A290&gt;=$W$42:$W$50)*(A290&lt;=$X$42:$X$50))=0,
   ISNUMBER(MATCH(A290,$W$26:$W$38,0))=FALSE,
   B290&lt;=6,
   B290&gt;=2,
   B290&lt;=6
),1,0)</f>
        <v>1</v>
      </c>
      <c r="G290" s="94" cm="1">
        <f t="array" ref="G290">IF(AND(
   SUMPRODUCT((A290&gt;=$W$42:$W$50)*(A290&lt;=$X$42:$X$50))&gt;0,
   B290&gt;=2,
   B290&lt;=6,
   NOT(ISNUMBER(MATCH(A290,$W$26:$W$38,0)))
),1,0)</f>
        <v>0</v>
      </c>
      <c r="H290" s="94">
        <f t="shared" si="111"/>
        <v>0</v>
      </c>
      <c r="I290" s="94">
        <f t="shared" si="121"/>
        <v>0</v>
      </c>
      <c r="J290" s="94">
        <f t="shared" si="112"/>
        <v>1</v>
      </c>
      <c r="K290" s="94">
        <f>1</f>
        <v>1</v>
      </c>
      <c r="L290" s="94">
        <v>1</v>
      </c>
      <c r="M290" s="94">
        <f t="shared" si="122"/>
        <v>0</v>
      </c>
      <c r="N290" s="94">
        <f t="shared" si="123"/>
        <v>0</v>
      </c>
      <c r="O290" s="94">
        <f t="shared" si="124"/>
        <v>0</v>
      </c>
      <c r="P290" s="94">
        <f t="shared" si="125"/>
        <v>0</v>
      </c>
      <c r="Q290" s="94">
        <v>0</v>
      </c>
    </row>
    <row r="291" spans="1:17" hidden="1" outlineLevel="1" x14ac:dyDescent="0.3">
      <c r="A291" s="182">
        <v>46303</v>
      </c>
      <c r="B291" s="141">
        <f t="shared" si="110"/>
        <v>5</v>
      </c>
      <c r="C291" s="94">
        <v>85</v>
      </c>
      <c r="D291" s="94">
        <v>24</v>
      </c>
      <c r="E291" s="94">
        <f t="shared" si="120"/>
        <v>1</v>
      </c>
      <c r="F291" s="94" cm="1">
        <f t="array" ref="F291">IF(AND(
   SUMPRODUCT((A291&gt;=$W$42:$W$50)*(A291&lt;=$X$42:$X$50))=0,
   ISNUMBER(MATCH(A291,$W$26:$W$38,0))=FALSE,
   B291&lt;=6,
   B291&gt;=2,
   B291&lt;=6
),1,0)</f>
        <v>1</v>
      </c>
      <c r="G291" s="94" cm="1">
        <f t="array" ref="G291">IF(AND(
   SUMPRODUCT((A291&gt;=$W$42:$W$50)*(A291&lt;=$X$42:$X$50))&gt;0,
   B291&gt;=2,
   B291&lt;=6,
   NOT(ISNUMBER(MATCH(A291,$W$26:$W$38,0)))
),1,0)</f>
        <v>0</v>
      </c>
      <c r="H291" s="94">
        <f t="shared" si="111"/>
        <v>0</v>
      </c>
      <c r="I291" s="94">
        <f t="shared" si="121"/>
        <v>0</v>
      </c>
      <c r="J291" s="94">
        <f t="shared" si="112"/>
        <v>1</v>
      </c>
      <c r="K291" s="94">
        <f>1</f>
        <v>1</v>
      </c>
      <c r="L291" s="94">
        <v>1</v>
      </c>
      <c r="M291" s="94">
        <f t="shared" si="122"/>
        <v>0</v>
      </c>
      <c r="N291" s="94">
        <f t="shared" si="123"/>
        <v>1</v>
      </c>
      <c r="O291" s="94">
        <f t="shared" si="124"/>
        <v>0</v>
      </c>
      <c r="P291" s="94">
        <f t="shared" si="125"/>
        <v>1</v>
      </c>
      <c r="Q291" s="94">
        <v>0</v>
      </c>
    </row>
    <row r="292" spans="1:17" hidden="1" outlineLevel="1" x14ac:dyDescent="0.3">
      <c r="A292" s="182">
        <v>46304</v>
      </c>
      <c r="B292" s="141">
        <f t="shared" si="110"/>
        <v>6</v>
      </c>
      <c r="C292" s="94">
        <v>84</v>
      </c>
      <c r="D292" s="94">
        <v>23</v>
      </c>
      <c r="E292" s="94">
        <f t="shared" si="120"/>
        <v>1</v>
      </c>
      <c r="F292" s="94" cm="1">
        <f t="array" ref="F292">IF(AND(
   SUMPRODUCT((A292&gt;=$W$42:$W$50)*(A292&lt;=$X$42:$X$50))=0,
   ISNUMBER(MATCH(A292,$W$26:$W$38,0))=FALSE,
   B292&lt;=6,
   B292&gt;=2,
   B292&lt;=6
),1,0)</f>
        <v>1</v>
      </c>
      <c r="G292" s="94" cm="1">
        <f t="array" ref="G292">IF(AND(
   SUMPRODUCT((A292&gt;=$W$42:$W$50)*(A292&lt;=$X$42:$X$50))&gt;0,
   B292&gt;=2,
   B292&lt;=6,
   NOT(ISNUMBER(MATCH(A292,$W$26:$W$38,0)))
),1,0)</f>
        <v>0</v>
      </c>
      <c r="H292" s="94">
        <f t="shared" si="111"/>
        <v>0</v>
      </c>
      <c r="I292" s="94">
        <f t="shared" si="121"/>
        <v>0</v>
      </c>
      <c r="J292" s="94">
        <f t="shared" si="112"/>
        <v>1</v>
      </c>
      <c r="K292" s="94">
        <f>1</f>
        <v>1</v>
      </c>
      <c r="L292" s="94">
        <v>1</v>
      </c>
      <c r="M292" s="94">
        <f t="shared" si="122"/>
        <v>0</v>
      </c>
      <c r="N292" s="94">
        <f t="shared" si="123"/>
        <v>0</v>
      </c>
      <c r="O292" s="94">
        <f t="shared" si="124"/>
        <v>0</v>
      </c>
      <c r="P292" s="94">
        <f t="shared" si="125"/>
        <v>0</v>
      </c>
      <c r="Q292" s="94">
        <v>0</v>
      </c>
    </row>
    <row r="293" spans="1:17" hidden="1" outlineLevel="1" x14ac:dyDescent="0.3">
      <c r="A293" s="182">
        <v>46305</v>
      </c>
      <c r="B293" s="141">
        <f t="shared" si="110"/>
        <v>7</v>
      </c>
      <c r="C293" s="94">
        <v>83</v>
      </c>
      <c r="D293" s="94">
        <v>22</v>
      </c>
      <c r="E293" s="94">
        <f t="shared" si="120"/>
        <v>0</v>
      </c>
      <c r="F293" s="94" cm="1">
        <f t="array" ref="F293">IF(AND(
   SUMPRODUCT((A293&gt;=$W$42:$W$50)*(A293&lt;=$X$42:$X$50))=0,
   ISNUMBER(MATCH(A293,$W$26:$W$38,0))=FALSE,
   B293&lt;=6,
   B293&gt;=2,
   B293&lt;=6
),1,0)</f>
        <v>0</v>
      </c>
      <c r="G293" s="94" cm="1">
        <f t="array" ref="G293">IF(AND(
   SUMPRODUCT((A293&gt;=$W$42:$W$50)*(A293&lt;=$X$42:$X$50))&gt;0,
   B293&gt;=2,
   B293&lt;=6,
   NOT(ISNUMBER(MATCH(A293,$W$26:$W$38,0)))
),1,0)</f>
        <v>0</v>
      </c>
      <c r="H293" s="94">
        <f t="shared" si="111"/>
        <v>1</v>
      </c>
      <c r="I293" s="94">
        <f t="shared" si="121"/>
        <v>0</v>
      </c>
      <c r="J293" s="94">
        <f t="shared" si="112"/>
        <v>1</v>
      </c>
      <c r="K293" s="94">
        <f>1</f>
        <v>1</v>
      </c>
      <c r="L293" s="94">
        <v>1</v>
      </c>
      <c r="M293" s="94">
        <f t="shared" si="122"/>
        <v>1</v>
      </c>
      <c r="N293" s="94">
        <f t="shared" si="123"/>
        <v>0</v>
      </c>
      <c r="O293" s="94">
        <f t="shared" si="124"/>
        <v>1</v>
      </c>
      <c r="P293" s="94">
        <f t="shared" si="125"/>
        <v>1</v>
      </c>
      <c r="Q293" s="94">
        <v>0</v>
      </c>
    </row>
    <row r="294" spans="1:17" hidden="1" outlineLevel="1" x14ac:dyDescent="0.3">
      <c r="A294" s="182">
        <v>46306</v>
      </c>
      <c r="B294" s="141">
        <f t="shared" si="110"/>
        <v>1</v>
      </c>
      <c r="C294" s="94">
        <v>82</v>
      </c>
      <c r="D294" s="94">
        <v>21</v>
      </c>
      <c r="E294" s="94">
        <f t="shared" si="120"/>
        <v>0</v>
      </c>
      <c r="F294" s="94" cm="1">
        <f t="array" ref="F294">IF(AND(
   SUMPRODUCT((A294&gt;=$W$42:$W$50)*(A294&lt;=$X$42:$X$50))=0,
   ISNUMBER(MATCH(A294,$W$26:$W$38,0))=FALSE,
   B294&lt;=6,
   B294&gt;=2,
   B294&lt;=6
),1,0)</f>
        <v>0</v>
      </c>
      <c r="G294" s="94" cm="1">
        <f t="array" ref="G294">IF(AND(
   SUMPRODUCT((A294&gt;=$W$42:$W$50)*(A294&lt;=$X$42:$X$50))&gt;0,
   B294&gt;=2,
   B294&lt;=6,
   NOT(ISNUMBER(MATCH(A294,$W$26:$W$38,0)))
),1,0)</f>
        <v>0</v>
      </c>
      <c r="H294" s="94">
        <f t="shared" si="111"/>
        <v>0</v>
      </c>
      <c r="I294" s="94">
        <f t="shared" si="121"/>
        <v>1</v>
      </c>
      <c r="J294" s="94">
        <f t="shared" si="112"/>
        <v>0</v>
      </c>
      <c r="K294" s="94">
        <f>1</f>
        <v>1</v>
      </c>
      <c r="L294" s="94">
        <v>1</v>
      </c>
      <c r="M294" s="94">
        <f t="shared" si="122"/>
        <v>1</v>
      </c>
      <c r="N294" s="94">
        <f t="shared" si="123"/>
        <v>0</v>
      </c>
      <c r="O294" s="94">
        <f t="shared" si="124"/>
        <v>0</v>
      </c>
      <c r="P294" s="94">
        <f t="shared" si="125"/>
        <v>0</v>
      </c>
      <c r="Q294" s="94">
        <v>0</v>
      </c>
    </row>
    <row r="295" spans="1:17" hidden="1" outlineLevel="1" x14ac:dyDescent="0.3">
      <c r="A295" s="182">
        <v>46307</v>
      </c>
      <c r="B295" s="141">
        <f t="shared" si="110"/>
        <v>2</v>
      </c>
      <c r="C295" s="94">
        <v>81</v>
      </c>
      <c r="D295" s="94">
        <v>20</v>
      </c>
      <c r="E295" s="94">
        <f t="shared" si="120"/>
        <v>1</v>
      </c>
      <c r="F295" s="94" cm="1">
        <f t="array" ref="F295">IF(AND(
   SUMPRODUCT((A295&gt;=$W$42:$W$50)*(A295&lt;=$X$42:$X$50))=0,
   ISNUMBER(MATCH(A295,$W$26:$W$38,0))=FALSE,
   B295&lt;=6,
   B295&gt;=2,
   B295&lt;=6
),1,0)</f>
        <v>1</v>
      </c>
      <c r="G295" s="94" cm="1">
        <f t="array" ref="G295">IF(AND(
   SUMPRODUCT((A295&gt;=$W$42:$W$50)*(A295&lt;=$X$42:$X$50))&gt;0,
   B295&gt;=2,
   B295&lt;=6,
   NOT(ISNUMBER(MATCH(A295,$W$26:$W$38,0)))
),1,0)</f>
        <v>0</v>
      </c>
      <c r="H295" s="94">
        <f t="shared" si="111"/>
        <v>0</v>
      </c>
      <c r="I295" s="94">
        <f t="shared" si="121"/>
        <v>0</v>
      </c>
      <c r="J295" s="94">
        <f t="shared" si="112"/>
        <v>1</v>
      </c>
      <c r="K295" s="94">
        <f>1</f>
        <v>1</v>
      </c>
      <c r="L295" s="94">
        <v>1</v>
      </c>
      <c r="M295" s="94">
        <f t="shared" si="122"/>
        <v>0</v>
      </c>
      <c r="N295" s="94">
        <f t="shared" si="123"/>
        <v>0</v>
      </c>
      <c r="O295" s="94">
        <f t="shared" si="124"/>
        <v>0</v>
      </c>
      <c r="P295" s="94">
        <f t="shared" si="125"/>
        <v>0</v>
      </c>
      <c r="Q295" s="94">
        <v>0</v>
      </c>
    </row>
    <row r="296" spans="1:17" hidden="1" outlineLevel="1" x14ac:dyDescent="0.3">
      <c r="A296" s="182">
        <v>46308</v>
      </c>
      <c r="B296" s="141">
        <f t="shared" si="110"/>
        <v>3</v>
      </c>
      <c r="C296" s="94">
        <v>80</v>
      </c>
      <c r="D296" s="94">
        <v>19</v>
      </c>
      <c r="E296" s="94">
        <f t="shared" si="120"/>
        <v>1</v>
      </c>
      <c r="F296" s="94" cm="1">
        <f t="array" ref="F296">IF(AND(
   SUMPRODUCT((A296&gt;=$W$42:$W$50)*(A296&lt;=$X$42:$X$50))=0,
   ISNUMBER(MATCH(A296,$W$26:$W$38,0))=FALSE,
   B296&lt;=6,
   B296&gt;=2,
   B296&lt;=6
),1,0)</f>
        <v>1</v>
      </c>
      <c r="G296" s="94" cm="1">
        <f t="array" ref="G296">IF(AND(
   SUMPRODUCT((A296&gt;=$W$42:$W$50)*(A296&lt;=$X$42:$X$50))&gt;0,
   B296&gt;=2,
   B296&lt;=6,
   NOT(ISNUMBER(MATCH(A296,$W$26:$W$38,0)))
),1,0)</f>
        <v>0</v>
      </c>
      <c r="H296" s="94">
        <f t="shared" si="111"/>
        <v>0</v>
      </c>
      <c r="I296" s="94">
        <f t="shared" si="121"/>
        <v>0</v>
      </c>
      <c r="J296" s="94">
        <f t="shared" si="112"/>
        <v>1</v>
      </c>
      <c r="K296" s="94">
        <f>1</f>
        <v>1</v>
      </c>
      <c r="L296" s="94">
        <v>1</v>
      </c>
      <c r="M296" s="94">
        <f t="shared" si="122"/>
        <v>0</v>
      </c>
      <c r="N296" s="94">
        <f t="shared" si="123"/>
        <v>0</v>
      </c>
      <c r="O296" s="94">
        <f t="shared" si="124"/>
        <v>0</v>
      </c>
      <c r="P296" s="94">
        <f t="shared" si="125"/>
        <v>0</v>
      </c>
      <c r="Q296" s="94">
        <v>0</v>
      </c>
    </row>
    <row r="297" spans="1:17" hidden="1" outlineLevel="1" x14ac:dyDescent="0.3">
      <c r="A297" s="182">
        <v>46309</v>
      </c>
      <c r="B297" s="141">
        <f t="shared" si="110"/>
        <v>4</v>
      </c>
      <c r="C297" s="94">
        <v>79</v>
      </c>
      <c r="D297" s="94">
        <v>18</v>
      </c>
      <c r="E297" s="94">
        <f t="shared" si="120"/>
        <v>1</v>
      </c>
      <c r="F297" s="94" cm="1">
        <f t="array" ref="F297">IF(AND(
   SUMPRODUCT((A297&gt;=$W$42:$W$50)*(A297&lt;=$X$42:$X$50))=0,
   ISNUMBER(MATCH(A297,$W$26:$W$38,0))=FALSE,
   B297&lt;=6,
   B297&gt;=2,
   B297&lt;=6
),1,0)</f>
        <v>1</v>
      </c>
      <c r="G297" s="94" cm="1">
        <f t="array" ref="G297">IF(AND(
   SUMPRODUCT((A297&gt;=$W$42:$W$50)*(A297&lt;=$X$42:$X$50))&gt;0,
   B297&gt;=2,
   B297&lt;=6,
   NOT(ISNUMBER(MATCH(A297,$W$26:$W$38,0)))
),1,0)</f>
        <v>0</v>
      </c>
      <c r="H297" s="94">
        <f t="shared" si="111"/>
        <v>0</v>
      </c>
      <c r="I297" s="94">
        <f t="shared" si="121"/>
        <v>0</v>
      </c>
      <c r="J297" s="94">
        <f t="shared" si="112"/>
        <v>1</v>
      </c>
      <c r="K297" s="94">
        <f>1</f>
        <v>1</v>
      </c>
      <c r="L297" s="94">
        <v>1</v>
      </c>
      <c r="M297" s="94">
        <f t="shared" si="122"/>
        <v>0</v>
      </c>
      <c r="N297" s="94">
        <f t="shared" si="123"/>
        <v>0</v>
      </c>
      <c r="O297" s="94">
        <f t="shared" si="124"/>
        <v>0</v>
      </c>
      <c r="P297" s="94">
        <f t="shared" si="125"/>
        <v>0</v>
      </c>
      <c r="Q297" s="94">
        <v>0</v>
      </c>
    </row>
    <row r="298" spans="1:17" hidden="1" outlineLevel="1" x14ac:dyDescent="0.3">
      <c r="A298" s="182">
        <v>46310</v>
      </c>
      <c r="B298" s="141">
        <f t="shared" si="110"/>
        <v>5</v>
      </c>
      <c r="C298" s="94">
        <v>78</v>
      </c>
      <c r="D298" s="94">
        <v>17</v>
      </c>
      <c r="E298" s="94">
        <f t="shared" si="120"/>
        <v>1</v>
      </c>
      <c r="F298" s="94" cm="1">
        <f t="array" ref="F298">IF(AND(
   SUMPRODUCT((A298&gt;=$W$42:$W$50)*(A298&lt;=$X$42:$X$50))=0,
   ISNUMBER(MATCH(A298,$W$26:$W$38,0))=FALSE,
   B298&lt;=6,
   B298&gt;=2,
   B298&lt;=6
),1,0)</f>
        <v>0</v>
      </c>
      <c r="G298" s="94" cm="1">
        <f t="array" ref="G298">IF(AND(
   SUMPRODUCT((A298&gt;=$W$42:$W$50)*(A298&lt;=$X$42:$X$50))&gt;0,
   B298&gt;=2,
   B298&lt;=6,
   NOT(ISNUMBER(MATCH(A298,$W$26:$W$38,0)))
),1,0)</f>
        <v>1</v>
      </c>
      <c r="H298" s="94">
        <f t="shared" si="111"/>
        <v>0</v>
      </c>
      <c r="I298" s="94">
        <f t="shared" si="121"/>
        <v>0</v>
      </c>
      <c r="J298" s="94">
        <f t="shared" si="112"/>
        <v>1</v>
      </c>
      <c r="K298" s="94">
        <f>1</f>
        <v>1</v>
      </c>
      <c r="L298" s="94">
        <v>1</v>
      </c>
      <c r="M298" s="94">
        <f t="shared" si="122"/>
        <v>0</v>
      </c>
      <c r="N298" s="94">
        <f t="shared" si="123"/>
        <v>1</v>
      </c>
      <c r="O298" s="94">
        <f t="shared" si="124"/>
        <v>0</v>
      </c>
      <c r="P298" s="94">
        <f t="shared" si="125"/>
        <v>1</v>
      </c>
      <c r="Q298" s="94">
        <v>0</v>
      </c>
    </row>
    <row r="299" spans="1:17" hidden="1" outlineLevel="1" x14ac:dyDescent="0.3">
      <c r="A299" s="182">
        <v>46311</v>
      </c>
      <c r="B299" s="141">
        <f t="shared" si="110"/>
        <v>6</v>
      </c>
      <c r="C299" s="94">
        <v>77</v>
      </c>
      <c r="D299" s="94">
        <v>16</v>
      </c>
      <c r="E299" s="94">
        <f t="shared" si="120"/>
        <v>1</v>
      </c>
      <c r="F299" s="94" cm="1">
        <f t="array" ref="F299">IF(AND(
   SUMPRODUCT((A299&gt;=$W$42:$W$50)*(A299&lt;=$X$42:$X$50))=0,
   ISNUMBER(MATCH(A299,$W$26:$W$38,0))=FALSE,
   B299&lt;=6,
   B299&gt;=2,
   B299&lt;=6
),1,0)</f>
        <v>0</v>
      </c>
      <c r="G299" s="94" cm="1">
        <f t="array" ref="G299">IF(AND(
   SUMPRODUCT((A299&gt;=$W$42:$W$50)*(A299&lt;=$X$42:$X$50))&gt;0,
   B299&gt;=2,
   B299&lt;=6,
   NOT(ISNUMBER(MATCH(A299,$W$26:$W$38,0)))
),1,0)</f>
        <v>1</v>
      </c>
      <c r="H299" s="94">
        <f t="shared" si="111"/>
        <v>0</v>
      </c>
      <c r="I299" s="94">
        <f t="shared" si="121"/>
        <v>0</v>
      </c>
      <c r="J299" s="94">
        <f t="shared" si="112"/>
        <v>1</v>
      </c>
      <c r="K299" s="94">
        <f>1</f>
        <v>1</v>
      </c>
      <c r="L299" s="94">
        <v>1</v>
      </c>
      <c r="M299" s="94">
        <f t="shared" si="122"/>
        <v>0</v>
      </c>
      <c r="N299" s="94">
        <f t="shared" si="123"/>
        <v>0</v>
      </c>
      <c r="O299" s="94">
        <f t="shared" si="124"/>
        <v>0</v>
      </c>
      <c r="P299" s="94">
        <f t="shared" si="125"/>
        <v>0</v>
      </c>
      <c r="Q299" s="94">
        <v>0</v>
      </c>
    </row>
    <row r="300" spans="1:17" hidden="1" outlineLevel="1" x14ac:dyDescent="0.3">
      <c r="A300" s="182">
        <v>46312</v>
      </c>
      <c r="B300" s="141">
        <f t="shared" si="110"/>
        <v>7</v>
      </c>
      <c r="C300" s="94">
        <v>76</v>
      </c>
      <c r="D300" s="94">
        <v>15</v>
      </c>
      <c r="E300" s="94">
        <f t="shared" si="120"/>
        <v>0</v>
      </c>
      <c r="F300" s="94" cm="1">
        <f t="array" ref="F300">IF(AND(
   SUMPRODUCT((A300&gt;=$W$42:$W$50)*(A300&lt;=$X$42:$X$50))=0,
   ISNUMBER(MATCH(A300,$W$26:$W$38,0))=FALSE,
   B300&lt;=6,
   B300&gt;=2,
   B300&lt;=6
),1,0)</f>
        <v>0</v>
      </c>
      <c r="G300" s="94" cm="1">
        <f t="array" ref="G300">IF(AND(
   SUMPRODUCT((A300&gt;=$W$42:$W$50)*(A300&lt;=$X$42:$X$50))&gt;0,
   B300&gt;=2,
   B300&lt;=6,
   NOT(ISNUMBER(MATCH(A300,$W$26:$W$38,0)))
),1,0)</f>
        <v>0</v>
      </c>
      <c r="H300" s="94">
        <f t="shared" si="111"/>
        <v>1</v>
      </c>
      <c r="I300" s="94">
        <f t="shared" si="121"/>
        <v>0</v>
      </c>
      <c r="J300" s="94">
        <f t="shared" si="112"/>
        <v>1</v>
      </c>
      <c r="K300" s="94">
        <f>1</f>
        <v>1</v>
      </c>
      <c r="L300" s="94">
        <v>1</v>
      </c>
      <c r="M300" s="94">
        <f t="shared" si="122"/>
        <v>1</v>
      </c>
      <c r="N300" s="94">
        <f t="shared" si="123"/>
        <v>0</v>
      </c>
      <c r="O300" s="94">
        <f t="shared" si="124"/>
        <v>1</v>
      </c>
      <c r="P300" s="94">
        <f t="shared" si="125"/>
        <v>1</v>
      </c>
      <c r="Q300" s="94">
        <v>0</v>
      </c>
    </row>
    <row r="301" spans="1:17" hidden="1" outlineLevel="1" x14ac:dyDescent="0.3">
      <c r="A301" s="182">
        <v>46313</v>
      </c>
      <c r="B301" s="141">
        <f t="shared" si="110"/>
        <v>1</v>
      </c>
      <c r="C301" s="94">
        <v>75</v>
      </c>
      <c r="D301" s="94">
        <v>14</v>
      </c>
      <c r="E301" s="94">
        <f t="shared" si="120"/>
        <v>0</v>
      </c>
      <c r="F301" s="94" cm="1">
        <f t="array" ref="F301">IF(AND(
   SUMPRODUCT((A301&gt;=$W$42:$W$50)*(A301&lt;=$X$42:$X$50))=0,
   ISNUMBER(MATCH(A301,$W$26:$W$38,0))=FALSE,
   B301&lt;=6,
   B301&gt;=2,
   B301&lt;=6
),1,0)</f>
        <v>0</v>
      </c>
      <c r="G301" s="94" cm="1">
        <f t="array" ref="G301">IF(AND(
   SUMPRODUCT((A301&gt;=$W$42:$W$50)*(A301&lt;=$X$42:$X$50))&gt;0,
   B301&gt;=2,
   B301&lt;=6,
   NOT(ISNUMBER(MATCH(A301,$W$26:$W$38,0)))
),1,0)</f>
        <v>0</v>
      </c>
      <c r="H301" s="94">
        <f t="shared" si="111"/>
        <v>0</v>
      </c>
      <c r="I301" s="94">
        <f t="shared" si="121"/>
        <v>1</v>
      </c>
      <c r="J301" s="94">
        <f t="shared" si="112"/>
        <v>0</v>
      </c>
      <c r="K301" s="94">
        <f>1</f>
        <v>1</v>
      </c>
      <c r="L301" s="94">
        <v>1</v>
      </c>
      <c r="M301" s="94">
        <f t="shared" si="122"/>
        <v>1</v>
      </c>
      <c r="N301" s="94">
        <f t="shared" si="123"/>
        <v>0</v>
      </c>
      <c r="O301" s="94">
        <f t="shared" si="124"/>
        <v>0</v>
      </c>
      <c r="P301" s="94">
        <f t="shared" si="125"/>
        <v>0</v>
      </c>
      <c r="Q301" s="94">
        <v>0</v>
      </c>
    </row>
    <row r="302" spans="1:17" hidden="1" outlineLevel="1" x14ac:dyDescent="0.3">
      <c r="A302" s="182">
        <v>46314</v>
      </c>
      <c r="B302" s="141">
        <f t="shared" si="110"/>
        <v>2</v>
      </c>
      <c r="C302" s="94">
        <v>74</v>
      </c>
      <c r="D302" s="94">
        <v>13</v>
      </c>
      <c r="E302" s="94">
        <f t="shared" si="120"/>
        <v>1</v>
      </c>
      <c r="F302" s="94" cm="1">
        <f t="array" ref="F302">IF(AND(
   SUMPRODUCT((A302&gt;=$W$42:$W$50)*(A302&lt;=$X$42:$X$50))=0,
   ISNUMBER(MATCH(A302,$W$26:$W$38,0))=FALSE,
   B302&lt;=6,
   B302&gt;=2,
   B302&lt;=6
),1,0)</f>
        <v>0</v>
      </c>
      <c r="G302" s="94" cm="1">
        <f t="array" ref="G302">IF(AND(
   SUMPRODUCT((A302&gt;=$W$42:$W$50)*(A302&lt;=$X$42:$X$50))&gt;0,
   B302&gt;=2,
   B302&lt;=6,
   NOT(ISNUMBER(MATCH(A302,$W$26:$W$38,0)))
),1,0)</f>
        <v>1</v>
      </c>
      <c r="H302" s="94">
        <f t="shared" si="111"/>
        <v>0</v>
      </c>
      <c r="I302" s="94">
        <f t="shared" si="121"/>
        <v>0</v>
      </c>
      <c r="J302" s="94">
        <f t="shared" si="112"/>
        <v>1</v>
      </c>
      <c r="K302" s="94">
        <f>1</f>
        <v>1</v>
      </c>
      <c r="L302" s="94">
        <v>1</v>
      </c>
      <c r="M302" s="94">
        <f t="shared" si="122"/>
        <v>0</v>
      </c>
      <c r="N302" s="94">
        <f t="shared" si="123"/>
        <v>0</v>
      </c>
      <c r="O302" s="94">
        <f t="shared" si="124"/>
        <v>0</v>
      </c>
      <c r="P302" s="94">
        <f t="shared" si="125"/>
        <v>0</v>
      </c>
      <c r="Q302" s="94">
        <v>0</v>
      </c>
    </row>
    <row r="303" spans="1:17" hidden="1" outlineLevel="1" x14ac:dyDescent="0.3">
      <c r="A303" s="182">
        <v>46315</v>
      </c>
      <c r="B303" s="141">
        <f t="shared" si="110"/>
        <v>3</v>
      </c>
      <c r="C303" s="94">
        <v>73</v>
      </c>
      <c r="D303" s="94">
        <v>12</v>
      </c>
      <c r="E303" s="94">
        <f t="shared" si="120"/>
        <v>1</v>
      </c>
      <c r="F303" s="94" cm="1">
        <f t="array" ref="F303">IF(AND(
   SUMPRODUCT((A303&gt;=$W$42:$W$50)*(A303&lt;=$X$42:$X$50))=0,
   ISNUMBER(MATCH(A303,$W$26:$W$38,0))=FALSE,
   B303&lt;=6,
   B303&gt;=2,
   B303&lt;=6
),1,0)</f>
        <v>0</v>
      </c>
      <c r="G303" s="94" cm="1">
        <f t="array" ref="G303">IF(AND(
   SUMPRODUCT((A303&gt;=$W$42:$W$50)*(A303&lt;=$X$42:$X$50))&gt;0,
   B303&gt;=2,
   B303&lt;=6,
   NOT(ISNUMBER(MATCH(A303,$W$26:$W$38,0)))
),1,0)</f>
        <v>1</v>
      </c>
      <c r="H303" s="94">
        <f t="shared" si="111"/>
        <v>0</v>
      </c>
      <c r="I303" s="94">
        <f t="shared" si="121"/>
        <v>0</v>
      </c>
      <c r="J303" s="94">
        <f t="shared" si="112"/>
        <v>1</v>
      </c>
      <c r="K303" s="94">
        <f>1</f>
        <v>1</v>
      </c>
      <c r="L303" s="94">
        <v>1</v>
      </c>
      <c r="M303" s="94">
        <f t="shared" si="122"/>
        <v>0</v>
      </c>
      <c r="N303" s="94">
        <f t="shared" si="123"/>
        <v>0</v>
      </c>
      <c r="O303" s="94">
        <f t="shared" si="124"/>
        <v>0</v>
      </c>
      <c r="P303" s="94">
        <f t="shared" si="125"/>
        <v>0</v>
      </c>
      <c r="Q303" s="94">
        <v>0</v>
      </c>
    </row>
    <row r="304" spans="1:17" hidden="1" outlineLevel="1" x14ac:dyDescent="0.3">
      <c r="A304" s="182">
        <v>46316</v>
      </c>
      <c r="B304" s="141">
        <f t="shared" si="110"/>
        <v>4</v>
      </c>
      <c r="C304" s="94">
        <v>72</v>
      </c>
      <c r="D304" s="94">
        <v>11</v>
      </c>
      <c r="E304" s="94">
        <f t="shared" si="120"/>
        <v>1</v>
      </c>
      <c r="F304" s="94" cm="1">
        <f t="array" ref="F304">IF(AND(
   SUMPRODUCT((A304&gt;=$W$42:$W$50)*(A304&lt;=$X$42:$X$50))=0,
   ISNUMBER(MATCH(A304,$W$26:$W$38,0))=FALSE,
   B304&lt;=6,
   B304&gt;=2,
   B304&lt;=6
),1,0)</f>
        <v>0</v>
      </c>
      <c r="G304" s="94" cm="1">
        <f t="array" ref="G304">IF(AND(
   SUMPRODUCT((A304&gt;=$W$42:$W$50)*(A304&lt;=$X$42:$X$50))&gt;0,
   B304&gt;=2,
   B304&lt;=6,
   NOT(ISNUMBER(MATCH(A304,$W$26:$W$38,0)))
),1,0)</f>
        <v>1</v>
      </c>
      <c r="H304" s="94">
        <f t="shared" si="111"/>
        <v>0</v>
      </c>
      <c r="I304" s="94">
        <f t="shared" si="121"/>
        <v>0</v>
      </c>
      <c r="J304" s="94">
        <f t="shared" si="112"/>
        <v>1</v>
      </c>
      <c r="K304" s="94">
        <f>1</f>
        <v>1</v>
      </c>
      <c r="L304" s="94">
        <v>1</v>
      </c>
      <c r="M304" s="94">
        <f t="shared" si="122"/>
        <v>0</v>
      </c>
      <c r="N304" s="94">
        <f t="shared" si="123"/>
        <v>0</v>
      </c>
      <c r="O304" s="94">
        <f t="shared" si="124"/>
        <v>0</v>
      </c>
      <c r="P304" s="94">
        <f t="shared" si="125"/>
        <v>0</v>
      </c>
      <c r="Q304" s="94">
        <v>0</v>
      </c>
    </row>
    <row r="305" spans="1:17" hidden="1" outlineLevel="1" x14ac:dyDescent="0.3">
      <c r="A305" s="182">
        <v>46317</v>
      </c>
      <c r="B305" s="141">
        <f t="shared" si="110"/>
        <v>5</v>
      </c>
      <c r="C305" s="94">
        <v>71</v>
      </c>
      <c r="D305" s="94">
        <v>10</v>
      </c>
      <c r="E305" s="94">
        <f t="shared" si="120"/>
        <v>1</v>
      </c>
      <c r="F305" s="94" cm="1">
        <f t="array" ref="F305">IF(AND(
   SUMPRODUCT((A305&gt;=$W$42:$W$50)*(A305&lt;=$X$42:$X$50))=0,
   ISNUMBER(MATCH(A305,$W$26:$W$38,0))=FALSE,
   B305&lt;=6,
   B305&gt;=2,
   B305&lt;=6
),1,0)</f>
        <v>0</v>
      </c>
      <c r="G305" s="94" cm="1">
        <f t="array" ref="G305">IF(AND(
   SUMPRODUCT((A305&gt;=$W$42:$W$50)*(A305&lt;=$X$42:$X$50))&gt;0,
   B305&gt;=2,
   B305&lt;=6,
   NOT(ISNUMBER(MATCH(A305,$W$26:$W$38,0)))
),1,0)</f>
        <v>1</v>
      </c>
      <c r="H305" s="94">
        <f t="shared" si="111"/>
        <v>0</v>
      </c>
      <c r="I305" s="94">
        <f t="shared" si="121"/>
        <v>0</v>
      </c>
      <c r="J305" s="94">
        <f t="shared" si="112"/>
        <v>1</v>
      </c>
      <c r="K305" s="94">
        <f>1</f>
        <v>1</v>
      </c>
      <c r="L305" s="94">
        <v>1</v>
      </c>
      <c r="M305" s="94">
        <f t="shared" si="122"/>
        <v>0</v>
      </c>
      <c r="N305" s="94">
        <f t="shared" si="123"/>
        <v>1</v>
      </c>
      <c r="O305" s="94">
        <f t="shared" si="124"/>
        <v>0</v>
      </c>
      <c r="P305" s="94">
        <f t="shared" si="125"/>
        <v>1</v>
      </c>
      <c r="Q305" s="94">
        <v>0</v>
      </c>
    </row>
    <row r="306" spans="1:17" hidden="1" outlineLevel="1" x14ac:dyDescent="0.3">
      <c r="A306" s="182">
        <v>46318</v>
      </c>
      <c r="B306" s="141">
        <f t="shared" si="110"/>
        <v>6</v>
      </c>
      <c r="C306" s="94">
        <v>70</v>
      </c>
      <c r="D306" s="94">
        <v>9</v>
      </c>
      <c r="E306" s="94">
        <f t="shared" si="120"/>
        <v>1</v>
      </c>
      <c r="F306" s="94" cm="1">
        <f t="array" ref="F306">IF(AND(
   SUMPRODUCT((A306&gt;=$W$42:$W$50)*(A306&lt;=$X$42:$X$50))=0,
   ISNUMBER(MATCH(A306,$W$26:$W$38,0))=FALSE,
   B306&lt;=6,
   B306&gt;=2,
   B306&lt;=6
),1,0)</f>
        <v>0</v>
      </c>
      <c r="G306" s="94" cm="1">
        <f t="array" ref="G306">IF(AND(
   SUMPRODUCT((A306&gt;=$W$42:$W$50)*(A306&lt;=$X$42:$X$50))&gt;0,
   B306&gt;=2,
   B306&lt;=6,
   NOT(ISNUMBER(MATCH(A306,$W$26:$W$38,0)))
),1,0)</f>
        <v>1</v>
      </c>
      <c r="H306" s="94">
        <f t="shared" si="111"/>
        <v>0</v>
      </c>
      <c r="I306" s="94">
        <f t="shared" si="121"/>
        <v>0</v>
      </c>
      <c r="J306" s="94">
        <f t="shared" si="112"/>
        <v>1</v>
      </c>
      <c r="K306" s="94">
        <f>1</f>
        <v>1</v>
      </c>
      <c r="L306" s="94">
        <v>1</v>
      </c>
      <c r="M306" s="94">
        <f t="shared" si="122"/>
        <v>0</v>
      </c>
      <c r="N306" s="94">
        <f t="shared" si="123"/>
        <v>0</v>
      </c>
      <c r="O306" s="94">
        <f t="shared" si="124"/>
        <v>0</v>
      </c>
      <c r="P306" s="94">
        <f t="shared" si="125"/>
        <v>0</v>
      </c>
      <c r="Q306" s="94">
        <v>0</v>
      </c>
    </row>
    <row r="307" spans="1:17" hidden="1" outlineLevel="1" x14ac:dyDescent="0.3">
      <c r="A307" s="182">
        <v>46319</v>
      </c>
      <c r="B307" s="141">
        <f t="shared" si="110"/>
        <v>7</v>
      </c>
      <c r="C307" s="94">
        <v>69</v>
      </c>
      <c r="D307" s="94">
        <v>8</v>
      </c>
      <c r="E307" s="94">
        <f t="shared" si="120"/>
        <v>0</v>
      </c>
      <c r="F307" s="94" cm="1">
        <f t="array" ref="F307">IF(AND(
   SUMPRODUCT((A307&gt;=$W$42:$W$50)*(A307&lt;=$X$42:$X$50))=0,
   ISNUMBER(MATCH(A307,$W$26:$W$38,0))=FALSE,
   B307&lt;=6,
   B307&gt;=2,
   B307&lt;=6
),1,0)</f>
        <v>0</v>
      </c>
      <c r="G307" s="94" cm="1">
        <f t="array" ref="G307">IF(AND(
   SUMPRODUCT((A307&gt;=$W$42:$W$50)*(A307&lt;=$X$42:$X$50))&gt;0,
   B307&gt;=2,
   B307&lt;=6,
   NOT(ISNUMBER(MATCH(A307,$W$26:$W$38,0)))
),1,0)</f>
        <v>0</v>
      </c>
      <c r="H307" s="94">
        <f t="shared" si="111"/>
        <v>1</v>
      </c>
      <c r="I307" s="94">
        <f t="shared" si="121"/>
        <v>0</v>
      </c>
      <c r="J307" s="94">
        <f t="shared" si="112"/>
        <v>1</v>
      </c>
      <c r="K307" s="94">
        <f>1</f>
        <v>1</v>
      </c>
      <c r="L307" s="94">
        <v>1</v>
      </c>
      <c r="M307" s="94">
        <f t="shared" si="122"/>
        <v>1</v>
      </c>
      <c r="N307" s="94">
        <f t="shared" si="123"/>
        <v>0</v>
      </c>
      <c r="O307" s="94">
        <f t="shared" si="124"/>
        <v>1</v>
      </c>
      <c r="P307" s="94">
        <f t="shared" si="125"/>
        <v>1</v>
      </c>
      <c r="Q307" s="94">
        <v>0</v>
      </c>
    </row>
    <row r="308" spans="1:17" hidden="1" outlineLevel="1" x14ac:dyDescent="0.3">
      <c r="A308" s="182">
        <v>46320</v>
      </c>
      <c r="B308" s="141">
        <f t="shared" si="110"/>
        <v>1</v>
      </c>
      <c r="C308" s="94">
        <v>68</v>
      </c>
      <c r="D308" s="94">
        <v>7</v>
      </c>
      <c r="E308" s="94">
        <f t="shared" si="120"/>
        <v>0</v>
      </c>
      <c r="F308" s="94" cm="1">
        <f t="array" ref="F308">IF(AND(
   SUMPRODUCT((A308&gt;=$W$42:$W$50)*(A308&lt;=$X$42:$X$50))=0,
   ISNUMBER(MATCH(A308,$W$26:$W$38,0))=FALSE,
   B308&lt;=6,
   B308&gt;=2,
   B308&lt;=6
),1,0)</f>
        <v>0</v>
      </c>
      <c r="G308" s="94" cm="1">
        <f t="array" ref="G308">IF(AND(
   SUMPRODUCT((A308&gt;=$W$42:$W$50)*(A308&lt;=$X$42:$X$50))&gt;0,
   B308&gt;=2,
   B308&lt;=6,
   NOT(ISNUMBER(MATCH(A308,$W$26:$W$38,0)))
),1,0)</f>
        <v>0</v>
      </c>
      <c r="H308" s="94">
        <f t="shared" si="111"/>
        <v>0</v>
      </c>
      <c r="I308" s="94">
        <f t="shared" si="121"/>
        <v>1</v>
      </c>
      <c r="J308" s="94">
        <f t="shared" si="112"/>
        <v>0</v>
      </c>
      <c r="K308" s="94">
        <f>1</f>
        <v>1</v>
      </c>
      <c r="L308" s="94">
        <v>1</v>
      </c>
      <c r="M308" s="94">
        <f t="shared" si="122"/>
        <v>1</v>
      </c>
      <c r="N308" s="94">
        <f t="shared" si="123"/>
        <v>0</v>
      </c>
      <c r="O308" s="94">
        <f t="shared" si="124"/>
        <v>0</v>
      </c>
      <c r="P308" s="94">
        <f t="shared" si="125"/>
        <v>0</v>
      </c>
      <c r="Q308" s="94">
        <v>0</v>
      </c>
    </row>
    <row r="309" spans="1:17" hidden="1" outlineLevel="1" x14ac:dyDescent="0.3">
      <c r="A309" s="182">
        <v>46321</v>
      </c>
      <c r="B309" s="141">
        <f t="shared" si="110"/>
        <v>2</v>
      </c>
      <c r="C309" s="94">
        <v>67</v>
      </c>
      <c r="D309" s="94">
        <v>6</v>
      </c>
      <c r="E309" s="94">
        <f t="shared" si="120"/>
        <v>1</v>
      </c>
      <c r="F309" s="94" cm="1">
        <f t="array" ref="F309">IF(AND(
   SUMPRODUCT((A309&gt;=$W$42:$W$50)*(A309&lt;=$X$42:$X$50))=0,
   ISNUMBER(MATCH(A309,$W$26:$W$38,0))=FALSE,
   B309&lt;=6,
   B309&gt;=2,
   B309&lt;=6
),1,0)</f>
        <v>1</v>
      </c>
      <c r="G309" s="94" cm="1">
        <f t="array" ref="G309">IF(AND(
   SUMPRODUCT((A309&gt;=$W$42:$W$50)*(A309&lt;=$X$42:$X$50))&gt;0,
   B309&gt;=2,
   B309&lt;=6,
   NOT(ISNUMBER(MATCH(A309,$W$26:$W$38,0)))
),1,0)</f>
        <v>0</v>
      </c>
      <c r="H309" s="94">
        <f t="shared" si="111"/>
        <v>0</v>
      </c>
      <c r="I309" s="94">
        <f t="shared" si="121"/>
        <v>0</v>
      </c>
      <c r="J309" s="94">
        <f t="shared" si="112"/>
        <v>1</v>
      </c>
      <c r="K309" s="94">
        <f>1</f>
        <v>1</v>
      </c>
      <c r="L309" s="94">
        <v>1</v>
      </c>
      <c r="M309" s="94">
        <f t="shared" si="122"/>
        <v>0</v>
      </c>
      <c r="N309" s="94">
        <f t="shared" si="123"/>
        <v>0</v>
      </c>
      <c r="O309" s="94">
        <f t="shared" si="124"/>
        <v>0</v>
      </c>
      <c r="P309" s="94">
        <f t="shared" si="125"/>
        <v>0</v>
      </c>
      <c r="Q309" s="94">
        <v>0</v>
      </c>
    </row>
    <row r="310" spans="1:17" hidden="1" outlineLevel="1" x14ac:dyDescent="0.3">
      <c r="A310" s="182">
        <v>46322</v>
      </c>
      <c r="B310" s="141">
        <f t="shared" si="110"/>
        <v>3</v>
      </c>
      <c r="C310" s="94">
        <v>66</v>
      </c>
      <c r="D310" s="94">
        <v>5</v>
      </c>
      <c r="E310" s="94">
        <f t="shared" si="120"/>
        <v>1</v>
      </c>
      <c r="F310" s="94" cm="1">
        <f t="array" ref="F310">IF(AND(
   SUMPRODUCT((A310&gt;=$W$42:$W$50)*(A310&lt;=$X$42:$X$50))=0,
   ISNUMBER(MATCH(A310,$W$26:$W$38,0))=FALSE,
   B310&lt;=6,
   B310&gt;=2,
   B310&lt;=6
),1,0)</f>
        <v>1</v>
      </c>
      <c r="G310" s="94" cm="1">
        <f t="array" ref="G310">IF(AND(
   SUMPRODUCT((A310&gt;=$W$42:$W$50)*(A310&lt;=$X$42:$X$50))&gt;0,
   B310&gt;=2,
   B310&lt;=6,
   NOT(ISNUMBER(MATCH(A310,$W$26:$W$38,0)))
),1,0)</f>
        <v>0</v>
      </c>
      <c r="H310" s="94">
        <f t="shared" si="111"/>
        <v>0</v>
      </c>
      <c r="I310" s="94">
        <f t="shared" si="121"/>
        <v>0</v>
      </c>
      <c r="J310" s="94">
        <f t="shared" si="112"/>
        <v>1</v>
      </c>
      <c r="K310" s="94">
        <f>1</f>
        <v>1</v>
      </c>
      <c r="L310" s="94">
        <v>1</v>
      </c>
      <c r="M310" s="94">
        <f t="shared" si="122"/>
        <v>0</v>
      </c>
      <c r="N310" s="94">
        <f t="shared" si="123"/>
        <v>0</v>
      </c>
      <c r="O310" s="94">
        <f t="shared" si="124"/>
        <v>0</v>
      </c>
      <c r="P310" s="94">
        <f t="shared" si="125"/>
        <v>0</v>
      </c>
      <c r="Q310" s="94">
        <v>0</v>
      </c>
    </row>
    <row r="311" spans="1:17" hidden="1" outlineLevel="1" x14ac:dyDescent="0.3">
      <c r="A311" s="182">
        <v>46323</v>
      </c>
      <c r="B311" s="141">
        <f t="shared" si="110"/>
        <v>4</v>
      </c>
      <c r="C311" s="94">
        <v>65</v>
      </c>
      <c r="D311" s="94">
        <v>4</v>
      </c>
      <c r="E311" s="94">
        <f t="shared" si="120"/>
        <v>1</v>
      </c>
      <c r="F311" s="94" cm="1">
        <f t="array" ref="F311">IF(AND(
   SUMPRODUCT((A311&gt;=$W$42:$W$50)*(A311&lt;=$X$42:$X$50))=0,
   ISNUMBER(MATCH(A311,$W$26:$W$38,0))=FALSE,
   B311&lt;=6,
   B311&gt;=2,
   B311&lt;=6
),1,0)</f>
        <v>1</v>
      </c>
      <c r="G311" s="94" cm="1">
        <f t="array" ref="G311">IF(AND(
   SUMPRODUCT((A311&gt;=$W$42:$W$50)*(A311&lt;=$X$42:$X$50))&gt;0,
   B311&gt;=2,
   B311&lt;=6,
   NOT(ISNUMBER(MATCH(A311,$W$26:$W$38,0)))
),1,0)</f>
        <v>0</v>
      </c>
      <c r="H311" s="94">
        <f t="shared" si="111"/>
        <v>0</v>
      </c>
      <c r="I311" s="94">
        <f t="shared" si="121"/>
        <v>0</v>
      </c>
      <c r="J311" s="94">
        <f t="shared" si="112"/>
        <v>1</v>
      </c>
      <c r="K311" s="94">
        <f>1</f>
        <v>1</v>
      </c>
      <c r="L311" s="94">
        <v>1</v>
      </c>
      <c r="M311" s="94">
        <f t="shared" si="122"/>
        <v>0</v>
      </c>
      <c r="N311" s="94">
        <f t="shared" si="123"/>
        <v>0</v>
      </c>
      <c r="O311" s="94">
        <f t="shared" si="124"/>
        <v>0</v>
      </c>
      <c r="P311" s="94">
        <f t="shared" si="125"/>
        <v>0</v>
      </c>
      <c r="Q311" s="94">
        <v>0</v>
      </c>
    </row>
    <row r="312" spans="1:17" hidden="1" outlineLevel="1" x14ac:dyDescent="0.3">
      <c r="A312" s="182">
        <v>46324</v>
      </c>
      <c r="B312" s="141">
        <f t="shared" si="110"/>
        <v>5</v>
      </c>
      <c r="C312" s="94">
        <v>64</v>
      </c>
      <c r="D312" s="94">
        <v>3</v>
      </c>
      <c r="E312" s="94">
        <f t="shared" si="120"/>
        <v>1</v>
      </c>
      <c r="F312" s="94" cm="1">
        <f t="array" ref="F312">IF(AND(
   SUMPRODUCT((A312&gt;=$W$42:$W$50)*(A312&lt;=$X$42:$X$50))=0,
   ISNUMBER(MATCH(A312,$W$26:$W$38,0))=FALSE,
   B312&lt;=6,
   B312&gt;=2,
   B312&lt;=6
),1,0)</f>
        <v>1</v>
      </c>
      <c r="G312" s="94" cm="1">
        <f t="array" ref="G312">IF(AND(
   SUMPRODUCT((A312&gt;=$W$42:$W$50)*(A312&lt;=$X$42:$X$50))&gt;0,
   B312&gt;=2,
   B312&lt;=6,
   NOT(ISNUMBER(MATCH(A312,$W$26:$W$38,0)))
),1,0)</f>
        <v>0</v>
      </c>
      <c r="H312" s="94">
        <f t="shared" si="111"/>
        <v>0</v>
      </c>
      <c r="I312" s="94">
        <f t="shared" si="121"/>
        <v>0</v>
      </c>
      <c r="J312" s="94">
        <f t="shared" si="112"/>
        <v>1</v>
      </c>
      <c r="K312" s="94">
        <f>1</f>
        <v>1</v>
      </c>
      <c r="L312" s="94">
        <v>1</v>
      </c>
      <c r="M312" s="94">
        <f t="shared" si="122"/>
        <v>0</v>
      </c>
      <c r="N312" s="94">
        <f t="shared" si="123"/>
        <v>1</v>
      </c>
      <c r="O312" s="94">
        <f t="shared" si="124"/>
        <v>0</v>
      </c>
      <c r="P312" s="94">
        <f t="shared" si="125"/>
        <v>1</v>
      </c>
      <c r="Q312" s="94">
        <v>0</v>
      </c>
    </row>
    <row r="313" spans="1:17" hidden="1" outlineLevel="1" x14ac:dyDescent="0.3">
      <c r="A313" s="182">
        <v>46325</v>
      </c>
      <c r="B313" s="141">
        <f t="shared" si="110"/>
        <v>6</v>
      </c>
      <c r="C313" s="94">
        <v>63</v>
      </c>
      <c r="D313" s="94">
        <v>2</v>
      </c>
      <c r="E313" s="94">
        <f t="shared" si="120"/>
        <v>1</v>
      </c>
      <c r="F313" s="94" cm="1">
        <f t="array" ref="F313">IF(AND(
   SUMPRODUCT((A313&gt;=$W$42:$W$50)*(A313&lt;=$X$42:$X$50))=0,
   ISNUMBER(MATCH(A313,$W$26:$W$38,0))=FALSE,
   B313&lt;=6,
   B313&gt;=2,
   B313&lt;=6
),1,0)</f>
        <v>1</v>
      </c>
      <c r="G313" s="94" cm="1">
        <f t="array" ref="G313">IF(AND(
   SUMPRODUCT((A313&gt;=$W$42:$W$50)*(A313&lt;=$X$42:$X$50))&gt;0,
   B313&gt;=2,
   B313&lt;=6,
   NOT(ISNUMBER(MATCH(A313,$W$26:$W$38,0)))
),1,0)</f>
        <v>0</v>
      </c>
      <c r="H313" s="94">
        <f t="shared" si="111"/>
        <v>0</v>
      </c>
      <c r="I313" s="94">
        <f t="shared" si="121"/>
        <v>0</v>
      </c>
      <c r="J313" s="94">
        <f t="shared" si="112"/>
        <v>1</v>
      </c>
      <c r="K313" s="94">
        <f>1</f>
        <v>1</v>
      </c>
      <c r="L313" s="94">
        <v>1</v>
      </c>
      <c r="M313" s="94">
        <f t="shared" si="122"/>
        <v>0</v>
      </c>
      <c r="N313" s="94">
        <f t="shared" si="123"/>
        <v>0</v>
      </c>
      <c r="O313" s="94">
        <f t="shared" si="124"/>
        <v>1</v>
      </c>
      <c r="P313" s="94">
        <f t="shared" si="125"/>
        <v>1</v>
      </c>
      <c r="Q313" s="94">
        <v>0</v>
      </c>
    </row>
    <row r="314" spans="1:17" hidden="1" outlineLevel="1" x14ac:dyDescent="0.3">
      <c r="A314" s="182">
        <v>46326</v>
      </c>
      <c r="B314" s="141">
        <f t="shared" si="110"/>
        <v>7</v>
      </c>
      <c r="C314" s="94">
        <v>62</v>
      </c>
      <c r="D314" s="94">
        <v>1</v>
      </c>
      <c r="E314" s="94">
        <f t="shared" si="120"/>
        <v>0</v>
      </c>
      <c r="F314" s="94" cm="1">
        <f t="array" ref="F314">IF(AND(
   SUMPRODUCT((A314&gt;=$W$42:$W$50)*(A314&lt;=$X$42:$X$50))=0,
   ISNUMBER(MATCH(A314,$W$26:$W$38,0))=FALSE,
   B314&lt;=6,
   B314&gt;=2,
   B314&lt;=6
),1,0)</f>
        <v>0</v>
      </c>
      <c r="G314" s="94" cm="1">
        <f t="array" ref="G314">IF(AND(
   SUMPRODUCT((A314&gt;=$W$42:$W$50)*(A314&lt;=$X$42:$X$50))&gt;0,
   B314&gt;=2,
   B314&lt;=6,
   NOT(ISNUMBER(MATCH(A314,$W$26:$W$38,0)))
),1,0)</f>
        <v>0</v>
      </c>
      <c r="H314" s="94">
        <f t="shared" si="111"/>
        <v>0</v>
      </c>
      <c r="I314" s="94">
        <f t="shared" si="121"/>
        <v>1</v>
      </c>
      <c r="J314" s="94">
        <f t="shared" si="112"/>
        <v>0</v>
      </c>
      <c r="K314" s="94">
        <f>1</f>
        <v>1</v>
      </c>
      <c r="L314" s="94">
        <v>1</v>
      </c>
      <c r="M314" s="94">
        <f t="shared" si="122"/>
        <v>1</v>
      </c>
      <c r="N314" s="94">
        <f t="shared" si="123"/>
        <v>0</v>
      </c>
      <c r="O314" s="94">
        <f t="shared" si="124"/>
        <v>1</v>
      </c>
      <c r="P314" s="94">
        <f t="shared" si="125"/>
        <v>1</v>
      </c>
      <c r="Q314" s="94">
        <v>0</v>
      </c>
    </row>
    <row r="315" spans="1:17" collapsed="1" x14ac:dyDescent="0.3">
      <c r="A315" s="112" t="s">
        <v>146</v>
      </c>
      <c r="B315" s="141"/>
      <c r="C315" s="114">
        <f>C284</f>
        <v>92</v>
      </c>
      <c r="D315" s="114">
        <f>D284</f>
        <v>31</v>
      </c>
      <c r="E315" s="114">
        <f>SUM(E284:E314)</f>
        <v>22</v>
      </c>
      <c r="F315" s="114">
        <f t="shared" ref="F315:Q315" si="126">SUM(F284:F314)</f>
        <v>15</v>
      </c>
      <c r="G315" s="114">
        <f t="shared" si="126"/>
        <v>7</v>
      </c>
      <c r="H315" s="114">
        <f t="shared" si="126"/>
        <v>3</v>
      </c>
      <c r="I315" s="114">
        <f t="shared" si="126"/>
        <v>6</v>
      </c>
      <c r="J315" s="114">
        <f t="shared" si="126"/>
        <v>25</v>
      </c>
      <c r="K315" s="114">
        <f t="shared" si="126"/>
        <v>31</v>
      </c>
      <c r="L315" s="114">
        <f t="shared" si="126"/>
        <v>31</v>
      </c>
      <c r="M315" s="114">
        <f t="shared" si="126"/>
        <v>9</v>
      </c>
      <c r="N315" s="114">
        <f t="shared" si="126"/>
        <v>5</v>
      </c>
      <c r="O315" s="114">
        <f t="shared" si="126"/>
        <v>7</v>
      </c>
      <c r="P315" s="114">
        <f t="shared" si="126"/>
        <v>12</v>
      </c>
      <c r="Q315" s="114">
        <f t="shared" si="126"/>
        <v>0</v>
      </c>
    </row>
    <row r="316" spans="1:17" hidden="1" outlineLevel="1" x14ac:dyDescent="0.3">
      <c r="A316" s="182">
        <v>46327</v>
      </c>
      <c r="B316" s="141">
        <f t="shared" si="110"/>
        <v>1</v>
      </c>
      <c r="C316" s="94">
        <v>61</v>
      </c>
      <c r="D316" s="94">
        <v>30</v>
      </c>
      <c r="E316" s="94">
        <f t="shared" ref="E316" si="127">MAX(J316-H316,0)</f>
        <v>0</v>
      </c>
      <c r="F316" s="94" cm="1">
        <f t="array" ref="F316">IF(AND(
   SUMPRODUCT((A316&gt;=$W$42:$W$50)*(A316&lt;=$X$42:$X$50))=0,
   ISNUMBER(MATCH(A316,$W$26:$W$38,0))=FALSE,
   B316&lt;=6,
   B316&gt;=2,
   B316&lt;=6
),1,0)</f>
        <v>0</v>
      </c>
      <c r="G316" s="94" cm="1">
        <f t="array" ref="G316">IF(AND(
   SUMPRODUCT((A316&gt;=$W$42:$W$50)*(A316&lt;=$X$42:$X$50))&gt;0,
   B316&gt;=2,
   B316&lt;=6,
   NOT(ISNUMBER(MATCH(A316,$W$26:$W$38,0)))
),1,0)</f>
        <v>0</v>
      </c>
      <c r="H316" s="94">
        <f t="shared" ref="H316" si="128">IF(AND(B316=7,NOT(ISNUMBER(MATCH(A316,$W$26:$W$38,0)))),1,0)</f>
        <v>0</v>
      </c>
      <c r="I316" s="94">
        <f t="shared" ref="I316" si="129">IF(OR(B316=1,ISNUMBER(MATCH(A316,$W$26:$W$38,0))),1,0)</f>
        <v>1</v>
      </c>
      <c r="J316" s="94">
        <f t="shared" si="112"/>
        <v>0</v>
      </c>
      <c r="K316" s="94">
        <f>1</f>
        <v>1</v>
      </c>
      <c r="L316" s="94">
        <v>1</v>
      </c>
      <c r="M316" s="94">
        <f t="shared" ref="M316" si="130">H316+I316</f>
        <v>1</v>
      </c>
      <c r="N316" s="94">
        <f t="shared" ref="N316" si="131">IF(OR(
    AND(B316=5,NOT(ISNUMBER(MATCH(A316+1,$W$26:$W$38,0)))),
    TEXT(A316,"TT.MM")="23.12",
    TEXT(A316,"TT.MM")="30.12"
),
IF(OR(TEXT(A316,"TT.MM")="07.03",TEXT(A316,"TT.MM")="30.10"),0,1),
0)</f>
        <v>0</v>
      </c>
      <c r="O316" s="94">
        <f t="shared" ref="O316" si="132">IF(OR(
   B316=7,
   ISNUMBER(MATCH(A316+1,$W$26:$W$38,0)),
   TEXT(A316,"TT.MM")="07.03",
   TEXT(A316,"TT.MM")="30.10"
),IF(OR(TEXT(A316,"TT.MM")="23.12",TEXT(A316,"TT.MM")="30.12"),0,1),0)</f>
        <v>0</v>
      </c>
      <c r="P316" s="94">
        <f t="shared" ref="P316" si="133">N316+O316</f>
        <v>0</v>
      </c>
      <c r="Q316" s="94">
        <v>0</v>
      </c>
    </row>
    <row r="317" spans="1:17" hidden="1" outlineLevel="1" x14ac:dyDescent="0.3">
      <c r="A317" s="182">
        <v>46328</v>
      </c>
      <c r="B317" s="141">
        <f t="shared" si="110"/>
        <v>2</v>
      </c>
      <c r="C317" s="94">
        <v>60</v>
      </c>
      <c r="D317" s="94">
        <v>29</v>
      </c>
      <c r="E317" s="94">
        <f t="shared" ref="E317:E345" si="134">MAX(J317-H317,0)</f>
        <v>1</v>
      </c>
      <c r="F317" s="94" cm="1">
        <f t="array" ref="F317">IF(AND(
   SUMPRODUCT((A317&gt;=$W$42:$W$50)*(A317&lt;=$X$42:$X$50))=0,
   ISNUMBER(MATCH(A317,$W$26:$W$38,0))=FALSE,
   B317&lt;=6,
   B317&gt;=2,
   B317&lt;=6
),1,0)</f>
        <v>1</v>
      </c>
      <c r="G317" s="94" cm="1">
        <f t="array" ref="G317">IF(AND(
   SUMPRODUCT((A317&gt;=$W$42:$W$50)*(A317&lt;=$X$42:$X$50))&gt;0,
   B317&gt;=2,
   B317&lt;=6,
   NOT(ISNUMBER(MATCH(A317,$W$26:$W$38,0)))
),1,0)</f>
        <v>0</v>
      </c>
      <c r="H317" s="94">
        <f t="shared" ref="H317:H345" si="135">IF(AND(B317=7,NOT(ISNUMBER(MATCH(A317,$W$26:$W$38,0)))),1,0)</f>
        <v>0</v>
      </c>
      <c r="I317" s="94">
        <f t="shared" ref="I317:I345" si="136">IF(OR(B317=1,ISNUMBER(MATCH(A317,$W$26:$W$38,0))),1,0)</f>
        <v>0</v>
      </c>
      <c r="J317" s="94">
        <f t="shared" si="112"/>
        <v>1</v>
      </c>
      <c r="K317" s="94">
        <f>1</f>
        <v>1</v>
      </c>
      <c r="L317" s="94">
        <v>1</v>
      </c>
      <c r="M317" s="94">
        <f t="shared" ref="M317:M345" si="137">H317+I317</f>
        <v>0</v>
      </c>
      <c r="N317" s="94">
        <f t="shared" ref="N317:N345" si="138">IF(OR(
    AND(B317=5,NOT(ISNUMBER(MATCH(A317+1,$W$26:$W$38,0)))),
    TEXT(A317,"TT.MM")="23.12",
    TEXT(A317,"TT.MM")="30.12"
),
IF(OR(TEXT(A317,"TT.MM")="07.03",TEXT(A317,"TT.MM")="30.10"),0,1),
0)</f>
        <v>0</v>
      </c>
      <c r="O317" s="94">
        <f t="shared" ref="O317:O345" si="139">IF(OR(
   B317=7,
   ISNUMBER(MATCH(A317+1,$W$26:$W$38,0)),
   TEXT(A317,"TT.MM")="07.03",
   TEXT(A317,"TT.MM")="30.10"
),IF(OR(TEXT(A317,"TT.MM")="23.12",TEXT(A317,"TT.MM")="30.12"),0,1),0)</f>
        <v>0</v>
      </c>
      <c r="P317" s="94">
        <f t="shared" ref="P317:P345" si="140">N317+O317</f>
        <v>0</v>
      </c>
      <c r="Q317" s="94">
        <v>0</v>
      </c>
    </row>
    <row r="318" spans="1:17" hidden="1" outlineLevel="1" x14ac:dyDescent="0.3">
      <c r="A318" s="182">
        <v>46329</v>
      </c>
      <c r="B318" s="141">
        <f t="shared" si="110"/>
        <v>3</v>
      </c>
      <c r="C318" s="94">
        <v>59</v>
      </c>
      <c r="D318" s="94">
        <v>28</v>
      </c>
      <c r="E318" s="94">
        <f t="shared" si="134"/>
        <v>1</v>
      </c>
      <c r="F318" s="94" cm="1">
        <f t="array" ref="F318">IF(AND(
   SUMPRODUCT((A318&gt;=$W$42:$W$50)*(A318&lt;=$X$42:$X$50))=0,
   ISNUMBER(MATCH(A318,$W$26:$W$38,0))=FALSE,
   B318&lt;=6,
   B318&gt;=2,
   B318&lt;=6
),1,0)</f>
        <v>1</v>
      </c>
      <c r="G318" s="94" cm="1">
        <f t="array" ref="G318">IF(AND(
   SUMPRODUCT((A318&gt;=$W$42:$W$50)*(A318&lt;=$X$42:$X$50))&gt;0,
   B318&gt;=2,
   B318&lt;=6,
   NOT(ISNUMBER(MATCH(A318,$W$26:$W$38,0)))
),1,0)</f>
        <v>0</v>
      </c>
      <c r="H318" s="94">
        <f t="shared" si="135"/>
        <v>0</v>
      </c>
      <c r="I318" s="94">
        <f t="shared" si="136"/>
        <v>0</v>
      </c>
      <c r="J318" s="94">
        <f t="shared" si="112"/>
        <v>1</v>
      </c>
      <c r="K318" s="94">
        <f>1</f>
        <v>1</v>
      </c>
      <c r="L318" s="94">
        <v>1</v>
      </c>
      <c r="M318" s="94">
        <f t="shared" si="137"/>
        <v>0</v>
      </c>
      <c r="N318" s="94">
        <f t="shared" si="138"/>
        <v>0</v>
      </c>
      <c r="O318" s="94">
        <f t="shared" si="139"/>
        <v>0</v>
      </c>
      <c r="P318" s="94">
        <f t="shared" si="140"/>
        <v>0</v>
      </c>
      <c r="Q318" s="94">
        <v>0</v>
      </c>
    </row>
    <row r="319" spans="1:17" hidden="1" outlineLevel="1" x14ac:dyDescent="0.3">
      <c r="A319" s="182">
        <v>46330</v>
      </c>
      <c r="B319" s="141">
        <f t="shared" si="110"/>
        <v>4</v>
      </c>
      <c r="C319" s="94">
        <v>58</v>
      </c>
      <c r="D319" s="94">
        <v>27</v>
      </c>
      <c r="E319" s="94">
        <f t="shared" si="134"/>
        <v>1</v>
      </c>
      <c r="F319" s="94" cm="1">
        <f t="array" ref="F319">IF(AND(
   SUMPRODUCT((A319&gt;=$W$42:$W$50)*(A319&lt;=$X$42:$X$50))=0,
   ISNUMBER(MATCH(A319,$W$26:$W$38,0))=FALSE,
   B319&lt;=6,
   B319&gt;=2,
   B319&lt;=6
),1,0)</f>
        <v>1</v>
      </c>
      <c r="G319" s="94" cm="1">
        <f t="array" ref="G319">IF(AND(
   SUMPRODUCT((A319&gt;=$W$42:$W$50)*(A319&lt;=$X$42:$X$50))&gt;0,
   B319&gt;=2,
   B319&lt;=6,
   NOT(ISNUMBER(MATCH(A319,$W$26:$W$38,0)))
),1,0)</f>
        <v>0</v>
      </c>
      <c r="H319" s="94">
        <f t="shared" si="135"/>
        <v>0</v>
      </c>
      <c r="I319" s="94">
        <f t="shared" si="136"/>
        <v>0</v>
      </c>
      <c r="J319" s="94">
        <f t="shared" si="112"/>
        <v>1</v>
      </c>
      <c r="K319" s="94">
        <f>1</f>
        <v>1</v>
      </c>
      <c r="L319" s="94">
        <v>1</v>
      </c>
      <c r="M319" s="94">
        <f t="shared" si="137"/>
        <v>0</v>
      </c>
      <c r="N319" s="94">
        <f t="shared" si="138"/>
        <v>0</v>
      </c>
      <c r="O319" s="94">
        <f t="shared" si="139"/>
        <v>0</v>
      </c>
      <c r="P319" s="94">
        <f t="shared" si="140"/>
        <v>0</v>
      </c>
      <c r="Q319" s="94">
        <v>0</v>
      </c>
    </row>
    <row r="320" spans="1:17" hidden="1" outlineLevel="1" x14ac:dyDescent="0.3">
      <c r="A320" s="182">
        <v>46331</v>
      </c>
      <c r="B320" s="141">
        <f t="shared" si="110"/>
        <v>5</v>
      </c>
      <c r="C320" s="94">
        <v>57</v>
      </c>
      <c r="D320" s="94">
        <v>26</v>
      </c>
      <c r="E320" s="94">
        <f t="shared" si="134"/>
        <v>1</v>
      </c>
      <c r="F320" s="94" cm="1">
        <f t="array" ref="F320">IF(AND(
   SUMPRODUCT((A320&gt;=$W$42:$W$50)*(A320&lt;=$X$42:$X$50))=0,
   ISNUMBER(MATCH(A320,$W$26:$W$38,0))=FALSE,
   B320&lt;=6,
   B320&gt;=2,
   B320&lt;=6
),1,0)</f>
        <v>1</v>
      </c>
      <c r="G320" s="94" cm="1">
        <f t="array" ref="G320">IF(AND(
   SUMPRODUCT((A320&gt;=$W$42:$W$50)*(A320&lt;=$X$42:$X$50))&gt;0,
   B320&gt;=2,
   B320&lt;=6,
   NOT(ISNUMBER(MATCH(A320,$W$26:$W$38,0)))
),1,0)</f>
        <v>0</v>
      </c>
      <c r="H320" s="94">
        <f t="shared" si="135"/>
        <v>0</v>
      </c>
      <c r="I320" s="94">
        <f t="shared" si="136"/>
        <v>0</v>
      </c>
      <c r="J320" s="94">
        <f t="shared" si="112"/>
        <v>1</v>
      </c>
      <c r="K320" s="94">
        <f>1</f>
        <v>1</v>
      </c>
      <c r="L320" s="94">
        <v>1</v>
      </c>
      <c r="M320" s="94">
        <f t="shared" si="137"/>
        <v>0</v>
      </c>
      <c r="N320" s="94">
        <f t="shared" si="138"/>
        <v>1</v>
      </c>
      <c r="O320" s="94">
        <f t="shared" si="139"/>
        <v>0</v>
      </c>
      <c r="P320" s="94">
        <f t="shared" si="140"/>
        <v>1</v>
      </c>
      <c r="Q320" s="94">
        <v>0</v>
      </c>
    </row>
    <row r="321" spans="1:17" hidden="1" outlineLevel="1" x14ac:dyDescent="0.3">
      <c r="A321" s="182">
        <v>46332</v>
      </c>
      <c r="B321" s="141">
        <f t="shared" si="110"/>
        <v>6</v>
      </c>
      <c r="C321" s="94">
        <v>56</v>
      </c>
      <c r="D321" s="94">
        <v>25</v>
      </c>
      <c r="E321" s="94">
        <f t="shared" si="134"/>
        <v>1</v>
      </c>
      <c r="F321" s="94" cm="1">
        <f t="array" ref="F321">IF(AND(
   SUMPRODUCT((A321&gt;=$W$42:$W$50)*(A321&lt;=$X$42:$X$50))=0,
   ISNUMBER(MATCH(A321,$W$26:$W$38,0))=FALSE,
   B321&lt;=6,
   B321&gt;=2,
   B321&lt;=6
),1,0)</f>
        <v>1</v>
      </c>
      <c r="G321" s="94" cm="1">
        <f t="array" ref="G321">IF(AND(
   SUMPRODUCT((A321&gt;=$W$42:$W$50)*(A321&lt;=$X$42:$X$50))&gt;0,
   B321&gt;=2,
   B321&lt;=6,
   NOT(ISNUMBER(MATCH(A321,$W$26:$W$38,0)))
),1,0)</f>
        <v>0</v>
      </c>
      <c r="H321" s="94">
        <f t="shared" si="135"/>
        <v>0</v>
      </c>
      <c r="I321" s="94">
        <f t="shared" si="136"/>
        <v>0</v>
      </c>
      <c r="J321" s="94">
        <f t="shared" si="112"/>
        <v>1</v>
      </c>
      <c r="K321" s="94">
        <f>1</f>
        <v>1</v>
      </c>
      <c r="L321" s="94">
        <v>1</v>
      </c>
      <c r="M321" s="94">
        <f t="shared" si="137"/>
        <v>0</v>
      </c>
      <c r="N321" s="94">
        <f t="shared" si="138"/>
        <v>0</v>
      </c>
      <c r="O321" s="94">
        <f t="shared" si="139"/>
        <v>0</v>
      </c>
      <c r="P321" s="94">
        <f t="shared" si="140"/>
        <v>0</v>
      </c>
      <c r="Q321" s="94">
        <v>0</v>
      </c>
    </row>
    <row r="322" spans="1:17" hidden="1" outlineLevel="1" x14ac:dyDescent="0.3">
      <c r="A322" s="182">
        <v>46333</v>
      </c>
      <c r="B322" s="141">
        <f t="shared" si="110"/>
        <v>7</v>
      </c>
      <c r="C322" s="94">
        <v>55</v>
      </c>
      <c r="D322" s="94">
        <v>24</v>
      </c>
      <c r="E322" s="94">
        <f t="shared" si="134"/>
        <v>0</v>
      </c>
      <c r="F322" s="94" cm="1">
        <f t="array" ref="F322">IF(AND(
   SUMPRODUCT((A322&gt;=$W$42:$W$50)*(A322&lt;=$X$42:$X$50))=0,
   ISNUMBER(MATCH(A322,$W$26:$W$38,0))=FALSE,
   B322&lt;=6,
   B322&gt;=2,
   B322&lt;=6
),1,0)</f>
        <v>0</v>
      </c>
      <c r="G322" s="94" cm="1">
        <f t="array" ref="G322">IF(AND(
   SUMPRODUCT((A322&gt;=$W$42:$W$50)*(A322&lt;=$X$42:$X$50))&gt;0,
   B322&gt;=2,
   B322&lt;=6,
   NOT(ISNUMBER(MATCH(A322,$W$26:$W$38,0)))
),1,0)</f>
        <v>0</v>
      </c>
      <c r="H322" s="94">
        <f t="shared" si="135"/>
        <v>1</v>
      </c>
      <c r="I322" s="94">
        <f t="shared" si="136"/>
        <v>0</v>
      </c>
      <c r="J322" s="94">
        <f t="shared" si="112"/>
        <v>1</v>
      </c>
      <c r="K322" s="94">
        <f>1</f>
        <v>1</v>
      </c>
      <c r="L322" s="94">
        <v>1</v>
      </c>
      <c r="M322" s="94">
        <f t="shared" si="137"/>
        <v>1</v>
      </c>
      <c r="N322" s="94">
        <f t="shared" si="138"/>
        <v>0</v>
      </c>
      <c r="O322" s="94">
        <f t="shared" si="139"/>
        <v>1</v>
      </c>
      <c r="P322" s="94">
        <f t="shared" si="140"/>
        <v>1</v>
      </c>
      <c r="Q322" s="94">
        <v>0</v>
      </c>
    </row>
    <row r="323" spans="1:17" hidden="1" outlineLevel="1" x14ac:dyDescent="0.3">
      <c r="A323" s="182">
        <v>46334</v>
      </c>
      <c r="B323" s="141">
        <f t="shared" ref="B323:B377" si="141">WEEKDAY(A323)</f>
        <v>1</v>
      </c>
      <c r="C323" s="94">
        <v>54</v>
      </c>
      <c r="D323" s="94">
        <v>23</v>
      </c>
      <c r="E323" s="94">
        <f t="shared" si="134"/>
        <v>0</v>
      </c>
      <c r="F323" s="94" cm="1">
        <f t="array" ref="F323">IF(AND(
   SUMPRODUCT((A323&gt;=$W$42:$W$50)*(A323&lt;=$X$42:$X$50))=0,
   ISNUMBER(MATCH(A323,$W$26:$W$38,0))=FALSE,
   B323&lt;=6,
   B323&gt;=2,
   B323&lt;=6
),1,0)</f>
        <v>0</v>
      </c>
      <c r="G323" s="94" cm="1">
        <f t="array" ref="G323">IF(AND(
   SUMPRODUCT((A323&gt;=$W$42:$W$50)*(A323&lt;=$X$42:$X$50))&gt;0,
   B323&gt;=2,
   B323&lt;=6,
   NOT(ISNUMBER(MATCH(A323,$W$26:$W$38,0)))
),1,0)</f>
        <v>0</v>
      </c>
      <c r="H323" s="94">
        <f t="shared" si="135"/>
        <v>0</v>
      </c>
      <c r="I323" s="94">
        <f t="shared" si="136"/>
        <v>1</v>
      </c>
      <c r="J323" s="94">
        <f t="shared" si="112"/>
        <v>0</v>
      </c>
      <c r="K323" s="94">
        <f>1</f>
        <v>1</v>
      </c>
      <c r="L323" s="94">
        <v>1</v>
      </c>
      <c r="M323" s="94">
        <f t="shared" si="137"/>
        <v>1</v>
      </c>
      <c r="N323" s="94">
        <f t="shared" si="138"/>
        <v>0</v>
      </c>
      <c r="O323" s="94">
        <f t="shared" si="139"/>
        <v>0</v>
      </c>
      <c r="P323" s="94">
        <f t="shared" si="140"/>
        <v>0</v>
      </c>
      <c r="Q323" s="94">
        <v>0</v>
      </c>
    </row>
    <row r="324" spans="1:17" hidden="1" outlineLevel="1" x14ac:dyDescent="0.3">
      <c r="A324" s="182">
        <v>46335</v>
      </c>
      <c r="B324" s="141">
        <f t="shared" si="141"/>
        <v>2</v>
      </c>
      <c r="C324" s="94">
        <v>53</v>
      </c>
      <c r="D324" s="94">
        <v>22</v>
      </c>
      <c r="E324" s="94">
        <f t="shared" si="134"/>
        <v>1</v>
      </c>
      <c r="F324" s="94" cm="1">
        <f t="array" ref="F324">IF(AND(
   SUMPRODUCT((A324&gt;=$W$42:$W$50)*(A324&lt;=$X$42:$X$50))=0,
   ISNUMBER(MATCH(A324,$W$26:$W$38,0))=FALSE,
   B324&lt;=6,
   B324&gt;=2,
   B324&lt;=6
),1,0)</f>
        <v>1</v>
      </c>
      <c r="G324" s="94" cm="1">
        <f t="array" ref="G324">IF(AND(
   SUMPRODUCT((A324&gt;=$W$42:$W$50)*(A324&lt;=$X$42:$X$50))&gt;0,
   B324&gt;=2,
   B324&lt;=6,
   NOT(ISNUMBER(MATCH(A324,$W$26:$W$38,0)))
),1,0)</f>
        <v>0</v>
      </c>
      <c r="H324" s="94">
        <f t="shared" si="135"/>
        <v>0</v>
      </c>
      <c r="I324" s="94">
        <f t="shared" si="136"/>
        <v>0</v>
      </c>
      <c r="J324" s="94">
        <f t="shared" si="112"/>
        <v>1</v>
      </c>
      <c r="K324" s="94">
        <f>1</f>
        <v>1</v>
      </c>
      <c r="L324" s="94">
        <v>1</v>
      </c>
      <c r="M324" s="94">
        <f t="shared" si="137"/>
        <v>0</v>
      </c>
      <c r="N324" s="94">
        <f t="shared" si="138"/>
        <v>0</v>
      </c>
      <c r="O324" s="94">
        <f t="shared" si="139"/>
        <v>0</v>
      </c>
      <c r="P324" s="94">
        <f t="shared" si="140"/>
        <v>0</v>
      </c>
      <c r="Q324" s="94">
        <v>0</v>
      </c>
    </row>
    <row r="325" spans="1:17" hidden="1" outlineLevel="1" x14ac:dyDescent="0.3">
      <c r="A325" s="182">
        <v>46336</v>
      </c>
      <c r="B325" s="141">
        <f t="shared" si="141"/>
        <v>3</v>
      </c>
      <c r="C325" s="94">
        <v>52</v>
      </c>
      <c r="D325" s="94">
        <v>21</v>
      </c>
      <c r="E325" s="94">
        <f t="shared" si="134"/>
        <v>1</v>
      </c>
      <c r="F325" s="94" cm="1">
        <f t="array" ref="F325">IF(AND(
   SUMPRODUCT((A325&gt;=$W$42:$W$50)*(A325&lt;=$X$42:$X$50))=0,
   ISNUMBER(MATCH(A325,$W$26:$W$38,0))=FALSE,
   B325&lt;=6,
   B325&gt;=2,
   B325&lt;=6
),1,0)</f>
        <v>1</v>
      </c>
      <c r="G325" s="94" cm="1">
        <f t="array" ref="G325">IF(AND(
   SUMPRODUCT((A325&gt;=$W$42:$W$50)*(A325&lt;=$X$42:$X$50))&gt;0,
   B325&gt;=2,
   B325&lt;=6,
   NOT(ISNUMBER(MATCH(A325,$W$26:$W$38,0)))
),1,0)</f>
        <v>0</v>
      </c>
      <c r="H325" s="94">
        <f t="shared" si="135"/>
        <v>0</v>
      </c>
      <c r="I325" s="94">
        <f t="shared" si="136"/>
        <v>0</v>
      </c>
      <c r="J325" s="94">
        <f t="shared" si="112"/>
        <v>1</v>
      </c>
      <c r="K325" s="94">
        <f>1</f>
        <v>1</v>
      </c>
      <c r="L325" s="94">
        <v>1</v>
      </c>
      <c r="M325" s="94">
        <f t="shared" si="137"/>
        <v>0</v>
      </c>
      <c r="N325" s="94">
        <f t="shared" si="138"/>
        <v>0</v>
      </c>
      <c r="O325" s="94">
        <f t="shared" si="139"/>
        <v>0</v>
      </c>
      <c r="P325" s="94">
        <f t="shared" si="140"/>
        <v>0</v>
      </c>
      <c r="Q325" s="94">
        <v>0</v>
      </c>
    </row>
    <row r="326" spans="1:17" hidden="1" outlineLevel="1" x14ac:dyDescent="0.3">
      <c r="A326" s="182">
        <v>46337</v>
      </c>
      <c r="B326" s="141">
        <f t="shared" si="141"/>
        <v>4</v>
      </c>
      <c r="C326" s="94">
        <v>51</v>
      </c>
      <c r="D326" s="94">
        <v>20</v>
      </c>
      <c r="E326" s="94">
        <f t="shared" si="134"/>
        <v>1</v>
      </c>
      <c r="F326" s="94" cm="1">
        <f t="array" ref="F326">IF(AND(
   SUMPRODUCT((A326&gt;=$W$42:$W$50)*(A326&lt;=$X$42:$X$50))=0,
   ISNUMBER(MATCH(A326,$W$26:$W$38,0))=FALSE,
   B326&lt;=6,
   B326&gt;=2,
   B326&lt;=6
),1,0)</f>
        <v>1</v>
      </c>
      <c r="G326" s="94" cm="1">
        <f t="array" ref="G326">IF(AND(
   SUMPRODUCT((A326&gt;=$W$42:$W$50)*(A326&lt;=$X$42:$X$50))&gt;0,
   B326&gt;=2,
   B326&lt;=6,
   NOT(ISNUMBER(MATCH(A326,$W$26:$W$38,0)))
),1,0)</f>
        <v>0</v>
      </c>
      <c r="H326" s="94">
        <f t="shared" si="135"/>
        <v>0</v>
      </c>
      <c r="I326" s="94">
        <f t="shared" si="136"/>
        <v>0</v>
      </c>
      <c r="J326" s="94">
        <f t="shared" si="112"/>
        <v>1</v>
      </c>
      <c r="K326" s="94">
        <f>1</f>
        <v>1</v>
      </c>
      <c r="L326" s="94">
        <v>1</v>
      </c>
      <c r="M326" s="94">
        <f t="shared" si="137"/>
        <v>0</v>
      </c>
      <c r="N326" s="94">
        <f t="shared" si="138"/>
        <v>0</v>
      </c>
      <c r="O326" s="94">
        <f t="shared" si="139"/>
        <v>0</v>
      </c>
      <c r="P326" s="94">
        <f t="shared" si="140"/>
        <v>0</v>
      </c>
      <c r="Q326" s="94">
        <v>0</v>
      </c>
    </row>
    <row r="327" spans="1:17" hidden="1" outlineLevel="1" x14ac:dyDescent="0.3">
      <c r="A327" s="182">
        <v>46338</v>
      </c>
      <c r="B327" s="141">
        <f t="shared" si="141"/>
        <v>5</v>
      </c>
      <c r="C327" s="94">
        <v>50</v>
      </c>
      <c r="D327" s="94">
        <v>19</v>
      </c>
      <c r="E327" s="94">
        <f t="shared" si="134"/>
        <v>1</v>
      </c>
      <c r="F327" s="94" cm="1">
        <f t="array" ref="F327">IF(AND(
   SUMPRODUCT((A327&gt;=$W$42:$W$50)*(A327&lt;=$X$42:$X$50))=0,
   ISNUMBER(MATCH(A327,$W$26:$W$38,0))=FALSE,
   B327&lt;=6,
   B327&gt;=2,
   B327&lt;=6
),1,0)</f>
        <v>1</v>
      </c>
      <c r="G327" s="94" cm="1">
        <f t="array" ref="G327">IF(AND(
   SUMPRODUCT((A327&gt;=$W$42:$W$50)*(A327&lt;=$X$42:$X$50))&gt;0,
   B327&gt;=2,
   B327&lt;=6,
   NOT(ISNUMBER(MATCH(A327,$W$26:$W$38,0)))
),1,0)</f>
        <v>0</v>
      </c>
      <c r="H327" s="94">
        <f t="shared" si="135"/>
        <v>0</v>
      </c>
      <c r="I327" s="94">
        <f t="shared" si="136"/>
        <v>0</v>
      </c>
      <c r="J327" s="94">
        <f t="shared" si="112"/>
        <v>1</v>
      </c>
      <c r="K327" s="94">
        <f>1</f>
        <v>1</v>
      </c>
      <c r="L327" s="94">
        <v>1</v>
      </c>
      <c r="M327" s="94">
        <f t="shared" si="137"/>
        <v>0</v>
      </c>
      <c r="N327" s="94">
        <f t="shared" si="138"/>
        <v>1</v>
      </c>
      <c r="O327" s="94">
        <f t="shared" si="139"/>
        <v>0</v>
      </c>
      <c r="P327" s="94">
        <f t="shared" si="140"/>
        <v>1</v>
      </c>
      <c r="Q327" s="94">
        <v>0</v>
      </c>
    </row>
    <row r="328" spans="1:17" hidden="1" outlineLevel="1" x14ac:dyDescent="0.3">
      <c r="A328" s="182">
        <v>46339</v>
      </c>
      <c r="B328" s="141">
        <f t="shared" si="141"/>
        <v>6</v>
      </c>
      <c r="C328" s="94">
        <v>49</v>
      </c>
      <c r="D328" s="94">
        <v>18</v>
      </c>
      <c r="E328" s="94">
        <f t="shared" si="134"/>
        <v>1</v>
      </c>
      <c r="F328" s="94" cm="1">
        <f t="array" ref="F328">IF(AND(
   SUMPRODUCT((A328&gt;=$W$42:$W$50)*(A328&lt;=$X$42:$X$50))=0,
   ISNUMBER(MATCH(A328,$W$26:$W$38,0))=FALSE,
   B328&lt;=6,
   B328&gt;=2,
   B328&lt;=6
),1,0)</f>
        <v>1</v>
      </c>
      <c r="G328" s="94" cm="1">
        <f t="array" ref="G328">IF(AND(
   SUMPRODUCT((A328&gt;=$W$42:$W$50)*(A328&lt;=$X$42:$X$50))&gt;0,
   B328&gt;=2,
   B328&lt;=6,
   NOT(ISNUMBER(MATCH(A328,$W$26:$W$38,0)))
),1,0)</f>
        <v>0</v>
      </c>
      <c r="H328" s="94">
        <f t="shared" si="135"/>
        <v>0</v>
      </c>
      <c r="I328" s="94">
        <f t="shared" si="136"/>
        <v>0</v>
      </c>
      <c r="J328" s="94">
        <f t="shared" si="112"/>
        <v>1</v>
      </c>
      <c r="K328" s="94">
        <f>1</f>
        <v>1</v>
      </c>
      <c r="L328" s="94">
        <v>1</v>
      </c>
      <c r="M328" s="94">
        <f t="shared" si="137"/>
        <v>0</v>
      </c>
      <c r="N328" s="94">
        <f t="shared" si="138"/>
        <v>0</v>
      </c>
      <c r="O328" s="94">
        <f t="shared" si="139"/>
        <v>0</v>
      </c>
      <c r="P328" s="94">
        <f t="shared" si="140"/>
        <v>0</v>
      </c>
      <c r="Q328" s="94">
        <v>0</v>
      </c>
    </row>
    <row r="329" spans="1:17" hidden="1" outlineLevel="1" x14ac:dyDescent="0.3">
      <c r="A329" s="182">
        <v>46340</v>
      </c>
      <c r="B329" s="141">
        <f t="shared" si="141"/>
        <v>7</v>
      </c>
      <c r="C329" s="94">
        <v>48</v>
      </c>
      <c r="D329" s="94">
        <v>17</v>
      </c>
      <c r="E329" s="94">
        <f t="shared" si="134"/>
        <v>0</v>
      </c>
      <c r="F329" s="94" cm="1">
        <f t="array" ref="F329">IF(AND(
   SUMPRODUCT((A329&gt;=$W$42:$W$50)*(A329&lt;=$X$42:$X$50))=0,
   ISNUMBER(MATCH(A329,$W$26:$W$38,0))=FALSE,
   B329&lt;=6,
   B329&gt;=2,
   B329&lt;=6
),1,0)</f>
        <v>0</v>
      </c>
      <c r="G329" s="94" cm="1">
        <f t="array" ref="G329">IF(AND(
   SUMPRODUCT((A329&gt;=$W$42:$W$50)*(A329&lt;=$X$42:$X$50))&gt;0,
   B329&gt;=2,
   B329&lt;=6,
   NOT(ISNUMBER(MATCH(A329,$W$26:$W$38,0)))
),1,0)</f>
        <v>0</v>
      </c>
      <c r="H329" s="94">
        <f t="shared" si="135"/>
        <v>1</v>
      </c>
      <c r="I329" s="94">
        <f t="shared" si="136"/>
        <v>0</v>
      </c>
      <c r="J329" s="94">
        <f t="shared" si="112"/>
        <v>1</v>
      </c>
      <c r="K329" s="94">
        <f>1</f>
        <v>1</v>
      </c>
      <c r="L329" s="94">
        <v>1</v>
      </c>
      <c r="M329" s="94">
        <f t="shared" si="137"/>
        <v>1</v>
      </c>
      <c r="N329" s="94">
        <f t="shared" si="138"/>
        <v>0</v>
      </c>
      <c r="O329" s="94">
        <f t="shared" si="139"/>
        <v>1</v>
      </c>
      <c r="P329" s="94">
        <f t="shared" si="140"/>
        <v>1</v>
      </c>
      <c r="Q329" s="94">
        <v>0</v>
      </c>
    </row>
    <row r="330" spans="1:17" hidden="1" outlineLevel="1" x14ac:dyDescent="0.3">
      <c r="A330" s="182">
        <v>46341</v>
      </c>
      <c r="B330" s="141">
        <f t="shared" si="141"/>
        <v>1</v>
      </c>
      <c r="C330" s="94">
        <v>47</v>
      </c>
      <c r="D330" s="94">
        <v>16</v>
      </c>
      <c r="E330" s="94">
        <f t="shared" si="134"/>
        <v>0</v>
      </c>
      <c r="F330" s="94" cm="1">
        <f t="array" ref="F330">IF(AND(
   SUMPRODUCT((A330&gt;=$W$42:$W$50)*(A330&lt;=$X$42:$X$50))=0,
   ISNUMBER(MATCH(A330,$W$26:$W$38,0))=FALSE,
   B330&lt;=6,
   B330&gt;=2,
   B330&lt;=6
),1,0)</f>
        <v>0</v>
      </c>
      <c r="G330" s="94" cm="1">
        <f t="array" ref="G330">IF(AND(
   SUMPRODUCT((A330&gt;=$W$42:$W$50)*(A330&lt;=$X$42:$X$50))&gt;0,
   B330&gt;=2,
   B330&lt;=6,
   NOT(ISNUMBER(MATCH(A330,$W$26:$W$38,0)))
),1,0)</f>
        <v>0</v>
      </c>
      <c r="H330" s="94">
        <f t="shared" si="135"/>
        <v>0</v>
      </c>
      <c r="I330" s="94">
        <f t="shared" si="136"/>
        <v>1</v>
      </c>
      <c r="J330" s="94">
        <f t="shared" si="112"/>
        <v>0</v>
      </c>
      <c r="K330" s="94">
        <f>1</f>
        <v>1</v>
      </c>
      <c r="L330" s="94">
        <v>1</v>
      </c>
      <c r="M330" s="94">
        <f t="shared" si="137"/>
        <v>1</v>
      </c>
      <c r="N330" s="94">
        <f t="shared" si="138"/>
        <v>0</v>
      </c>
      <c r="O330" s="94">
        <f t="shared" si="139"/>
        <v>0</v>
      </c>
      <c r="P330" s="94">
        <f t="shared" si="140"/>
        <v>0</v>
      </c>
      <c r="Q330" s="94">
        <v>0</v>
      </c>
    </row>
    <row r="331" spans="1:17" hidden="1" outlineLevel="1" x14ac:dyDescent="0.3">
      <c r="A331" s="182">
        <v>46342</v>
      </c>
      <c r="B331" s="141">
        <f t="shared" si="141"/>
        <v>2</v>
      </c>
      <c r="C331" s="94">
        <v>46</v>
      </c>
      <c r="D331" s="94">
        <v>15</v>
      </c>
      <c r="E331" s="94">
        <f t="shared" si="134"/>
        <v>1</v>
      </c>
      <c r="F331" s="94" cm="1">
        <f t="array" ref="F331">IF(AND(
   SUMPRODUCT((A331&gt;=$W$42:$W$50)*(A331&lt;=$X$42:$X$50))=0,
   ISNUMBER(MATCH(A331,$W$26:$W$38,0))=FALSE,
   B331&lt;=6,
   B331&gt;=2,
   B331&lt;=6
),1,0)</f>
        <v>1</v>
      </c>
      <c r="G331" s="94" cm="1">
        <f t="array" ref="G331">IF(AND(
   SUMPRODUCT((A331&gt;=$W$42:$W$50)*(A331&lt;=$X$42:$X$50))&gt;0,
   B331&gt;=2,
   B331&lt;=6,
   NOT(ISNUMBER(MATCH(A331,$W$26:$W$38,0)))
),1,0)</f>
        <v>0</v>
      </c>
      <c r="H331" s="94">
        <f t="shared" si="135"/>
        <v>0</v>
      </c>
      <c r="I331" s="94">
        <f t="shared" si="136"/>
        <v>0</v>
      </c>
      <c r="J331" s="94">
        <f t="shared" si="112"/>
        <v>1</v>
      </c>
      <c r="K331" s="94">
        <f>1</f>
        <v>1</v>
      </c>
      <c r="L331" s="94">
        <v>1</v>
      </c>
      <c r="M331" s="94">
        <f t="shared" si="137"/>
        <v>0</v>
      </c>
      <c r="N331" s="94">
        <f t="shared" si="138"/>
        <v>0</v>
      </c>
      <c r="O331" s="94">
        <f t="shared" si="139"/>
        <v>0</v>
      </c>
      <c r="P331" s="94">
        <f t="shared" si="140"/>
        <v>0</v>
      </c>
      <c r="Q331" s="94">
        <v>0</v>
      </c>
    </row>
    <row r="332" spans="1:17" hidden="1" outlineLevel="1" x14ac:dyDescent="0.3">
      <c r="A332" s="182">
        <v>46343</v>
      </c>
      <c r="B332" s="141">
        <f t="shared" si="141"/>
        <v>3</v>
      </c>
      <c r="C332" s="94">
        <v>45</v>
      </c>
      <c r="D332" s="94">
        <v>14</v>
      </c>
      <c r="E332" s="94">
        <f t="shared" si="134"/>
        <v>1</v>
      </c>
      <c r="F332" s="94" cm="1">
        <f t="array" ref="F332">IF(AND(
   SUMPRODUCT((A332&gt;=$W$42:$W$50)*(A332&lt;=$X$42:$X$50))=0,
   ISNUMBER(MATCH(A332,$W$26:$W$38,0))=FALSE,
   B332&lt;=6,
   B332&gt;=2,
   B332&lt;=6
),1,0)</f>
        <v>1</v>
      </c>
      <c r="G332" s="94" cm="1">
        <f t="array" ref="G332">IF(AND(
   SUMPRODUCT((A332&gt;=$W$42:$W$50)*(A332&lt;=$X$42:$X$50))&gt;0,
   B332&gt;=2,
   B332&lt;=6,
   NOT(ISNUMBER(MATCH(A332,$W$26:$W$38,0)))
),1,0)</f>
        <v>0</v>
      </c>
      <c r="H332" s="94">
        <f t="shared" si="135"/>
        <v>0</v>
      </c>
      <c r="I332" s="94">
        <f t="shared" si="136"/>
        <v>0</v>
      </c>
      <c r="J332" s="94">
        <f t="shared" ref="J332:J378" si="142">IF(AND(AND(B332&gt;=2,B332&lt;=7),NOT(ISNUMBER(MATCH(A332,$W$26:$W$38,0)))),1,0)</f>
        <v>1</v>
      </c>
      <c r="K332" s="94">
        <f>1</f>
        <v>1</v>
      </c>
      <c r="L332" s="94">
        <v>1</v>
      </c>
      <c r="M332" s="94">
        <f t="shared" si="137"/>
        <v>0</v>
      </c>
      <c r="N332" s="94">
        <f t="shared" si="138"/>
        <v>0</v>
      </c>
      <c r="O332" s="94">
        <f t="shared" si="139"/>
        <v>0</v>
      </c>
      <c r="P332" s="94">
        <f t="shared" si="140"/>
        <v>0</v>
      </c>
      <c r="Q332" s="94">
        <v>0</v>
      </c>
    </row>
    <row r="333" spans="1:17" hidden="1" outlineLevel="1" x14ac:dyDescent="0.3">
      <c r="A333" s="182">
        <v>46344</v>
      </c>
      <c r="B333" s="141">
        <f t="shared" si="141"/>
        <v>4</v>
      </c>
      <c r="C333" s="94">
        <v>44</v>
      </c>
      <c r="D333" s="94">
        <v>13</v>
      </c>
      <c r="E333" s="94">
        <f t="shared" si="134"/>
        <v>1</v>
      </c>
      <c r="F333" s="94" cm="1">
        <f t="array" ref="F333">IF(AND(
   SUMPRODUCT((A333&gt;=$W$42:$W$50)*(A333&lt;=$X$42:$X$50))=0,
   ISNUMBER(MATCH(A333,$W$26:$W$38,0))=FALSE,
   B333&lt;=6,
   B333&gt;=2,
   B333&lt;=6
),1,0)</f>
        <v>1</v>
      </c>
      <c r="G333" s="94" cm="1">
        <f t="array" ref="G333">IF(AND(
   SUMPRODUCT((A333&gt;=$W$42:$W$50)*(A333&lt;=$X$42:$X$50))&gt;0,
   B333&gt;=2,
   B333&lt;=6,
   NOT(ISNUMBER(MATCH(A333,$W$26:$W$38,0)))
),1,0)</f>
        <v>0</v>
      </c>
      <c r="H333" s="94">
        <f t="shared" si="135"/>
        <v>0</v>
      </c>
      <c r="I333" s="94">
        <f t="shared" si="136"/>
        <v>0</v>
      </c>
      <c r="J333" s="94">
        <f t="shared" si="142"/>
        <v>1</v>
      </c>
      <c r="K333" s="94">
        <f>1</f>
        <v>1</v>
      </c>
      <c r="L333" s="94">
        <v>1</v>
      </c>
      <c r="M333" s="94">
        <f t="shared" si="137"/>
        <v>0</v>
      </c>
      <c r="N333" s="94">
        <f t="shared" si="138"/>
        <v>0</v>
      </c>
      <c r="O333" s="94">
        <f t="shared" si="139"/>
        <v>0</v>
      </c>
      <c r="P333" s="94">
        <f t="shared" si="140"/>
        <v>0</v>
      </c>
      <c r="Q333" s="94">
        <v>0</v>
      </c>
    </row>
    <row r="334" spans="1:17" hidden="1" outlineLevel="1" x14ac:dyDescent="0.3">
      <c r="A334" s="182">
        <v>46345</v>
      </c>
      <c r="B334" s="141">
        <f t="shared" si="141"/>
        <v>5</v>
      </c>
      <c r="C334" s="94">
        <v>43</v>
      </c>
      <c r="D334" s="94">
        <v>12</v>
      </c>
      <c r="E334" s="94">
        <f t="shared" si="134"/>
        <v>1</v>
      </c>
      <c r="F334" s="94" cm="1">
        <f t="array" ref="F334">IF(AND(
   SUMPRODUCT((A334&gt;=$W$42:$W$50)*(A334&lt;=$X$42:$X$50))=0,
   ISNUMBER(MATCH(A334,$W$26:$W$38,0))=FALSE,
   B334&lt;=6,
   B334&gt;=2,
   B334&lt;=6
),1,0)</f>
        <v>1</v>
      </c>
      <c r="G334" s="94" cm="1">
        <f t="array" ref="G334">IF(AND(
   SUMPRODUCT((A334&gt;=$W$42:$W$50)*(A334&lt;=$X$42:$X$50))&gt;0,
   B334&gt;=2,
   B334&lt;=6,
   NOT(ISNUMBER(MATCH(A334,$W$26:$W$38,0)))
),1,0)</f>
        <v>0</v>
      </c>
      <c r="H334" s="94">
        <f t="shared" si="135"/>
        <v>0</v>
      </c>
      <c r="I334" s="94">
        <f t="shared" si="136"/>
        <v>0</v>
      </c>
      <c r="J334" s="94">
        <f t="shared" si="142"/>
        <v>1</v>
      </c>
      <c r="K334" s="94">
        <f>1</f>
        <v>1</v>
      </c>
      <c r="L334" s="94">
        <v>1</v>
      </c>
      <c r="M334" s="94">
        <f t="shared" si="137"/>
        <v>0</v>
      </c>
      <c r="N334" s="94">
        <f t="shared" si="138"/>
        <v>1</v>
      </c>
      <c r="O334" s="94">
        <f t="shared" si="139"/>
        <v>0</v>
      </c>
      <c r="P334" s="94">
        <f t="shared" si="140"/>
        <v>1</v>
      </c>
      <c r="Q334" s="94">
        <v>0</v>
      </c>
    </row>
    <row r="335" spans="1:17" hidden="1" outlineLevel="1" x14ac:dyDescent="0.3">
      <c r="A335" s="182">
        <v>46346</v>
      </c>
      <c r="B335" s="141">
        <f t="shared" si="141"/>
        <v>6</v>
      </c>
      <c r="C335" s="94">
        <v>42</v>
      </c>
      <c r="D335" s="94">
        <v>11</v>
      </c>
      <c r="E335" s="94">
        <f t="shared" si="134"/>
        <v>1</v>
      </c>
      <c r="F335" s="94" cm="1">
        <f t="array" ref="F335">IF(AND(
   SUMPRODUCT((A335&gt;=$W$42:$W$50)*(A335&lt;=$X$42:$X$50))=0,
   ISNUMBER(MATCH(A335,$W$26:$W$38,0))=FALSE,
   B335&lt;=6,
   B335&gt;=2,
   B335&lt;=6
),1,0)</f>
        <v>1</v>
      </c>
      <c r="G335" s="94" cm="1">
        <f t="array" ref="G335">IF(AND(
   SUMPRODUCT((A335&gt;=$W$42:$W$50)*(A335&lt;=$X$42:$X$50))&gt;0,
   B335&gt;=2,
   B335&lt;=6,
   NOT(ISNUMBER(MATCH(A335,$W$26:$W$38,0)))
),1,0)</f>
        <v>0</v>
      </c>
      <c r="H335" s="94">
        <f t="shared" si="135"/>
        <v>0</v>
      </c>
      <c r="I335" s="94">
        <f t="shared" si="136"/>
        <v>0</v>
      </c>
      <c r="J335" s="94">
        <f t="shared" si="142"/>
        <v>1</v>
      </c>
      <c r="K335" s="94">
        <f>1</f>
        <v>1</v>
      </c>
      <c r="L335" s="94">
        <v>1</v>
      </c>
      <c r="M335" s="94">
        <f t="shared" si="137"/>
        <v>0</v>
      </c>
      <c r="N335" s="94">
        <f t="shared" si="138"/>
        <v>0</v>
      </c>
      <c r="O335" s="94">
        <f t="shared" si="139"/>
        <v>0</v>
      </c>
      <c r="P335" s="94">
        <f t="shared" si="140"/>
        <v>0</v>
      </c>
      <c r="Q335" s="94">
        <v>0</v>
      </c>
    </row>
    <row r="336" spans="1:17" hidden="1" outlineLevel="1" x14ac:dyDescent="0.3">
      <c r="A336" s="182">
        <v>46347</v>
      </c>
      <c r="B336" s="141">
        <f t="shared" si="141"/>
        <v>7</v>
      </c>
      <c r="C336" s="94">
        <v>41</v>
      </c>
      <c r="D336" s="94">
        <v>10</v>
      </c>
      <c r="E336" s="94">
        <f t="shared" si="134"/>
        <v>0</v>
      </c>
      <c r="F336" s="94" cm="1">
        <f t="array" ref="F336">IF(AND(
   SUMPRODUCT((A336&gt;=$W$42:$W$50)*(A336&lt;=$X$42:$X$50))=0,
   ISNUMBER(MATCH(A336,$W$26:$W$38,0))=FALSE,
   B336&lt;=6,
   B336&gt;=2,
   B336&lt;=6
),1,0)</f>
        <v>0</v>
      </c>
      <c r="G336" s="94" cm="1">
        <f t="array" ref="G336">IF(AND(
   SUMPRODUCT((A336&gt;=$W$42:$W$50)*(A336&lt;=$X$42:$X$50))&gt;0,
   B336&gt;=2,
   B336&lt;=6,
   NOT(ISNUMBER(MATCH(A336,$W$26:$W$38,0)))
),1,0)</f>
        <v>0</v>
      </c>
      <c r="H336" s="94">
        <f t="shared" si="135"/>
        <v>1</v>
      </c>
      <c r="I336" s="94">
        <f t="shared" si="136"/>
        <v>0</v>
      </c>
      <c r="J336" s="94">
        <f t="shared" si="142"/>
        <v>1</v>
      </c>
      <c r="K336" s="94">
        <f>1</f>
        <v>1</v>
      </c>
      <c r="L336" s="94">
        <v>1</v>
      </c>
      <c r="M336" s="94">
        <f t="shared" si="137"/>
        <v>1</v>
      </c>
      <c r="N336" s="94">
        <f t="shared" si="138"/>
        <v>0</v>
      </c>
      <c r="O336" s="94">
        <f t="shared" si="139"/>
        <v>1</v>
      </c>
      <c r="P336" s="94">
        <f t="shared" si="140"/>
        <v>1</v>
      </c>
      <c r="Q336" s="94">
        <v>0</v>
      </c>
    </row>
    <row r="337" spans="1:17" hidden="1" outlineLevel="1" x14ac:dyDescent="0.3">
      <c r="A337" s="182">
        <v>46348</v>
      </c>
      <c r="B337" s="141">
        <f t="shared" si="141"/>
        <v>1</v>
      </c>
      <c r="C337" s="94">
        <v>40</v>
      </c>
      <c r="D337" s="94">
        <v>9</v>
      </c>
      <c r="E337" s="94">
        <f t="shared" si="134"/>
        <v>0</v>
      </c>
      <c r="F337" s="94" cm="1">
        <f t="array" ref="F337">IF(AND(
   SUMPRODUCT((A337&gt;=$W$42:$W$50)*(A337&lt;=$X$42:$X$50))=0,
   ISNUMBER(MATCH(A337,$W$26:$W$38,0))=FALSE,
   B337&lt;=6,
   B337&gt;=2,
   B337&lt;=6
),1,0)</f>
        <v>0</v>
      </c>
      <c r="G337" s="94" cm="1">
        <f t="array" ref="G337">IF(AND(
   SUMPRODUCT((A337&gt;=$W$42:$W$50)*(A337&lt;=$X$42:$X$50))&gt;0,
   B337&gt;=2,
   B337&lt;=6,
   NOT(ISNUMBER(MATCH(A337,$W$26:$W$38,0)))
),1,0)</f>
        <v>0</v>
      </c>
      <c r="H337" s="94">
        <f t="shared" si="135"/>
        <v>0</v>
      </c>
      <c r="I337" s="94">
        <f t="shared" si="136"/>
        <v>1</v>
      </c>
      <c r="J337" s="94">
        <f t="shared" si="142"/>
        <v>0</v>
      </c>
      <c r="K337" s="94">
        <f>1</f>
        <v>1</v>
      </c>
      <c r="L337" s="94">
        <v>1</v>
      </c>
      <c r="M337" s="94">
        <f t="shared" si="137"/>
        <v>1</v>
      </c>
      <c r="N337" s="94">
        <f t="shared" si="138"/>
        <v>0</v>
      </c>
      <c r="O337" s="94">
        <f t="shared" si="139"/>
        <v>0</v>
      </c>
      <c r="P337" s="94">
        <f t="shared" si="140"/>
        <v>0</v>
      </c>
      <c r="Q337" s="94">
        <v>0</v>
      </c>
    </row>
    <row r="338" spans="1:17" hidden="1" outlineLevel="1" x14ac:dyDescent="0.3">
      <c r="A338" s="182">
        <v>46349</v>
      </c>
      <c r="B338" s="141">
        <f t="shared" si="141"/>
        <v>2</v>
      </c>
      <c r="C338" s="94">
        <v>39</v>
      </c>
      <c r="D338" s="94">
        <v>8</v>
      </c>
      <c r="E338" s="94">
        <f t="shared" si="134"/>
        <v>1</v>
      </c>
      <c r="F338" s="94" cm="1">
        <f t="array" ref="F338">IF(AND(
   SUMPRODUCT((A338&gt;=$W$42:$W$50)*(A338&lt;=$X$42:$X$50))=0,
   ISNUMBER(MATCH(A338,$W$26:$W$38,0))=FALSE,
   B338&lt;=6,
   B338&gt;=2,
   B338&lt;=6
),1,0)</f>
        <v>1</v>
      </c>
      <c r="G338" s="94" cm="1">
        <f t="array" ref="G338">IF(AND(
   SUMPRODUCT((A338&gt;=$W$42:$W$50)*(A338&lt;=$X$42:$X$50))&gt;0,
   B338&gt;=2,
   B338&lt;=6,
   NOT(ISNUMBER(MATCH(A338,$W$26:$W$38,0)))
),1,0)</f>
        <v>0</v>
      </c>
      <c r="H338" s="94">
        <f t="shared" si="135"/>
        <v>0</v>
      </c>
      <c r="I338" s="94">
        <f t="shared" si="136"/>
        <v>0</v>
      </c>
      <c r="J338" s="94">
        <f t="shared" si="142"/>
        <v>1</v>
      </c>
      <c r="K338" s="94">
        <f>1</f>
        <v>1</v>
      </c>
      <c r="L338" s="94">
        <v>1</v>
      </c>
      <c r="M338" s="94">
        <f t="shared" si="137"/>
        <v>0</v>
      </c>
      <c r="N338" s="94">
        <f t="shared" si="138"/>
        <v>0</v>
      </c>
      <c r="O338" s="94">
        <f t="shared" si="139"/>
        <v>0</v>
      </c>
      <c r="P338" s="94">
        <f t="shared" si="140"/>
        <v>0</v>
      </c>
      <c r="Q338" s="94">
        <v>0</v>
      </c>
    </row>
    <row r="339" spans="1:17" hidden="1" outlineLevel="1" x14ac:dyDescent="0.3">
      <c r="A339" s="182">
        <v>46350</v>
      </c>
      <c r="B339" s="141">
        <f t="shared" si="141"/>
        <v>3</v>
      </c>
      <c r="C339" s="94">
        <v>38</v>
      </c>
      <c r="D339" s="94">
        <v>7</v>
      </c>
      <c r="E339" s="94">
        <f t="shared" si="134"/>
        <v>1</v>
      </c>
      <c r="F339" s="94" cm="1">
        <f t="array" ref="F339">IF(AND(
   SUMPRODUCT((A339&gt;=$W$42:$W$50)*(A339&lt;=$X$42:$X$50))=0,
   ISNUMBER(MATCH(A339,$W$26:$W$38,0))=FALSE,
   B339&lt;=6,
   B339&gt;=2,
   B339&lt;=6
),1,0)</f>
        <v>1</v>
      </c>
      <c r="G339" s="94" cm="1">
        <f t="array" ref="G339">IF(AND(
   SUMPRODUCT((A339&gt;=$W$42:$W$50)*(A339&lt;=$X$42:$X$50))&gt;0,
   B339&gt;=2,
   B339&lt;=6,
   NOT(ISNUMBER(MATCH(A339,$W$26:$W$38,0)))
),1,0)</f>
        <v>0</v>
      </c>
      <c r="H339" s="94">
        <f t="shared" si="135"/>
        <v>0</v>
      </c>
      <c r="I339" s="94">
        <f t="shared" si="136"/>
        <v>0</v>
      </c>
      <c r="J339" s="94">
        <f t="shared" si="142"/>
        <v>1</v>
      </c>
      <c r="K339" s="94">
        <f>1</f>
        <v>1</v>
      </c>
      <c r="L339" s="94">
        <v>1</v>
      </c>
      <c r="M339" s="94">
        <f t="shared" si="137"/>
        <v>0</v>
      </c>
      <c r="N339" s="94">
        <f t="shared" si="138"/>
        <v>0</v>
      </c>
      <c r="O339" s="94">
        <f t="shared" si="139"/>
        <v>0</v>
      </c>
      <c r="P339" s="94">
        <f t="shared" si="140"/>
        <v>0</v>
      </c>
      <c r="Q339" s="94">
        <v>0</v>
      </c>
    </row>
    <row r="340" spans="1:17" hidden="1" outlineLevel="1" x14ac:dyDescent="0.3">
      <c r="A340" s="182">
        <v>46351</v>
      </c>
      <c r="B340" s="141">
        <f t="shared" si="141"/>
        <v>4</v>
      </c>
      <c r="C340" s="94">
        <v>37</v>
      </c>
      <c r="D340" s="94">
        <v>6</v>
      </c>
      <c r="E340" s="94">
        <f t="shared" si="134"/>
        <v>1</v>
      </c>
      <c r="F340" s="94" cm="1">
        <f t="array" ref="F340">IF(AND(
   SUMPRODUCT((A340&gt;=$W$42:$W$50)*(A340&lt;=$X$42:$X$50))=0,
   ISNUMBER(MATCH(A340,$W$26:$W$38,0))=FALSE,
   B340&lt;=6,
   B340&gt;=2,
   B340&lt;=6
),1,0)</f>
        <v>1</v>
      </c>
      <c r="G340" s="94" cm="1">
        <f t="array" ref="G340">IF(AND(
   SUMPRODUCT((A340&gt;=$W$42:$W$50)*(A340&lt;=$X$42:$X$50))&gt;0,
   B340&gt;=2,
   B340&lt;=6,
   NOT(ISNUMBER(MATCH(A340,$W$26:$W$38,0)))
),1,0)</f>
        <v>0</v>
      </c>
      <c r="H340" s="94">
        <f t="shared" si="135"/>
        <v>0</v>
      </c>
      <c r="I340" s="94">
        <f t="shared" si="136"/>
        <v>0</v>
      </c>
      <c r="J340" s="94">
        <f t="shared" si="142"/>
        <v>1</v>
      </c>
      <c r="K340" s="94">
        <f>1</f>
        <v>1</v>
      </c>
      <c r="L340" s="94">
        <v>1</v>
      </c>
      <c r="M340" s="94">
        <f t="shared" si="137"/>
        <v>0</v>
      </c>
      <c r="N340" s="94">
        <f t="shared" si="138"/>
        <v>0</v>
      </c>
      <c r="O340" s="94">
        <f t="shared" si="139"/>
        <v>0</v>
      </c>
      <c r="P340" s="94">
        <f t="shared" si="140"/>
        <v>0</v>
      </c>
      <c r="Q340" s="94">
        <v>0</v>
      </c>
    </row>
    <row r="341" spans="1:17" hidden="1" outlineLevel="1" x14ac:dyDescent="0.3">
      <c r="A341" s="182">
        <v>46352</v>
      </c>
      <c r="B341" s="141">
        <f t="shared" si="141"/>
        <v>5</v>
      </c>
      <c r="C341" s="94">
        <v>36</v>
      </c>
      <c r="D341" s="94">
        <v>5</v>
      </c>
      <c r="E341" s="94">
        <f t="shared" si="134"/>
        <v>1</v>
      </c>
      <c r="F341" s="94" cm="1">
        <f t="array" ref="F341">IF(AND(
   SUMPRODUCT((A341&gt;=$W$42:$W$50)*(A341&lt;=$X$42:$X$50))=0,
   ISNUMBER(MATCH(A341,$W$26:$W$38,0))=FALSE,
   B341&lt;=6,
   B341&gt;=2,
   B341&lt;=6
),1,0)</f>
        <v>1</v>
      </c>
      <c r="G341" s="94" cm="1">
        <f t="array" ref="G341">IF(AND(
   SUMPRODUCT((A341&gt;=$W$42:$W$50)*(A341&lt;=$X$42:$X$50))&gt;0,
   B341&gt;=2,
   B341&lt;=6,
   NOT(ISNUMBER(MATCH(A341,$W$26:$W$38,0)))
),1,0)</f>
        <v>0</v>
      </c>
      <c r="H341" s="94">
        <f t="shared" si="135"/>
        <v>0</v>
      </c>
      <c r="I341" s="94">
        <f t="shared" si="136"/>
        <v>0</v>
      </c>
      <c r="J341" s="94">
        <f t="shared" si="142"/>
        <v>1</v>
      </c>
      <c r="K341" s="94">
        <f>1</f>
        <v>1</v>
      </c>
      <c r="L341" s="94">
        <v>1</v>
      </c>
      <c r="M341" s="94">
        <f t="shared" si="137"/>
        <v>0</v>
      </c>
      <c r="N341" s="94">
        <f t="shared" si="138"/>
        <v>1</v>
      </c>
      <c r="O341" s="94">
        <f t="shared" si="139"/>
        <v>0</v>
      </c>
      <c r="P341" s="94">
        <f t="shared" si="140"/>
        <v>1</v>
      </c>
      <c r="Q341" s="94">
        <v>0</v>
      </c>
    </row>
    <row r="342" spans="1:17" hidden="1" outlineLevel="1" x14ac:dyDescent="0.3">
      <c r="A342" s="182">
        <v>46353</v>
      </c>
      <c r="B342" s="141">
        <f t="shared" si="141"/>
        <v>6</v>
      </c>
      <c r="C342" s="94">
        <v>35</v>
      </c>
      <c r="D342" s="94">
        <v>4</v>
      </c>
      <c r="E342" s="94">
        <f t="shared" si="134"/>
        <v>1</v>
      </c>
      <c r="F342" s="94" cm="1">
        <f t="array" ref="F342">IF(AND(
   SUMPRODUCT((A342&gt;=$W$42:$W$50)*(A342&lt;=$X$42:$X$50))=0,
   ISNUMBER(MATCH(A342,$W$26:$W$38,0))=FALSE,
   B342&lt;=6,
   B342&gt;=2,
   B342&lt;=6
),1,0)</f>
        <v>1</v>
      </c>
      <c r="G342" s="94" cm="1">
        <f t="array" ref="G342">IF(AND(
   SUMPRODUCT((A342&gt;=$W$42:$W$50)*(A342&lt;=$X$42:$X$50))&gt;0,
   B342&gt;=2,
   B342&lt;=6,
   NOT(ISNUMBER(MATCH(A342,$W$26:$W$38,0)))
),1,0)</f>
        <v>0</v>
      </c>
      <c r="H342" s="94">
        <f t="shared" si="135"/>
        <v>0</v>
      </c>
      <c r="I342" s="94">
        <f t="shared" si="136"/>
        <v>0</v>
      </c>
      <c r="J342" s="94">
        <f t="shared" si="142"/>
        <v>1</v>
      </c>
      <c r="K342" s="94">
        <f>1</f>
        <v>1</v>
      </c>
      <c r="L342" s="94">
        <v>1</v>
      </c>
      <c r="M342" s="94">
        <f t="shared" si="137"/>
        <v>0</v>
      </c>
      <c r="N342" s="94">
        <f t="shared" si="138"/>
        <v>0</v>
      </c>
      <c r="O342" s="94">
        <f t="shared" si="139"/>
        <v>0</v>
      </c>
      <c r="P342" s="94">
        <f t="shared" si="140"/>
        <v>0</v>
      </c>
      <c r="Q342" s="94">
        <v>0</v>
      </c>
    </row>
    <row r="343" spans="1:17" hidden="1" outlineLevel="1" x14ac:dyDescent="0.3">
      <c r="A343" s="182">
        <v>46354</v>
      </c>
      <c r="B343" s="141">
        <f t="shared" si="141"/>
        <v>7</v>
      </c>
      <c r="C343" s="94">
        <v>34</v>
      </c>
      <c r="D343" s="94">
        <v>3</v>
      </c>
      <c r="E343" s="94">
        <f t="shared" si="134"/>
        <v>0</v>
      </c>
      <c r="F343" s="94" cm="1">
        <f t="array" ref="F343">IF(AND(
   SUMPRODUCT((A343&gt;=$W$42:$W$50)*(A343&lt;=$X$42:$X$50))=0,
   ISNUMBER(MATCH(A343,$W$26:$W$38,0))=FALSE,
   B343&lt;=6,
   B343&gt;=2,
   B343&lt;=6
),1,0)</f>
        <v>0</v>
      </c>
      <c r="G343" s="94" cm="1">
        <f t="array" ref="G343">IF(AND(
   SUMPRODUCT((A343&gt;=$W$42:$W$50)*(A343&lt;=$X$42:$X$50))&gt;0,
   B343&gt;=2,
   B343&lt;=6,
   NOT(ISNUMBER(MATCH(A343,$W$26:$W$38,0)))
),1,0)</f>
        <v>0</v>
      </c>
      <c r="H343" s="94">
        <f t="shared" si="135"/>
        <v>1</v>
      </c>
      <c r="I343" s="94">
        <f t="shared" si="136"/>
        <v>0</v>
      </c>
      <c r="J343" s="94">
        <f t="shared" si="142"/>
        <v>1</v>
      </c>
      <c r="K343" s="94">
        <f>1</f>
        <v>1</v>
      </c>
      <c r="L343" s="94">
        <v>1</v>
      </c>
      <c r="M343" s="94">
        <f t="shared" si="137"/>
        <v>1</v>
      </c>
      <c r="N343" s="94">
        <f t="shared" si="138"/>
        <v>0</v>
      </c>
      <c r="O343" s="94">
        <f t="shared" si="139"/>
        <v>1</v>
      </c>
      <c r="P343" s="94">
        <f t="shared" si="140"/>
        <v>1</v>
      </c>
      <c r="Q343" s="94">
        <v>0</v>
      </c>
    </row>
    <row r="344" spans="1:17" hidden="1" outlineLevel="1" x14ac:dyDescent="0.3">
      <c r="A344" s="182">
        <v>46355</v>
      </c>
      <c r="B344" s="141">
        <f t="shared" si="141"/>
        <v>1</v>
      </c>
      <c r="C344" s="94">
        <v>33</v>
      </c>
      <c r="D344" s="94">
        <v>2</v>
      </c>
      <c r="E344" s="94">
        <f t="shared" si="134"/>
        <v>0</v>
      </c>
      <c r="F344" s="94" cm="1">
        <f t="array" ref="F344">IF(AND(
   SUMPRODUCT((A344&gt;=$W$42:$W$50)*(A344&lt;=$X$42:$X$50))=0,
   ISNUMBER(MATCH(A344,$W$26:$W$38,0))=FALSE,
   B344&lt;=6,
   B344&gt;=2,
   B344&lt;=6
),1,0)</f>
        <v>0</v>
      </c>
      <c r="G344" s="94" cm="1">
        <f t="array" ref="G344">IF(AND(
   SUMPRODUCT((A344&gt;=$W$42:$W$50)*(A344&lt;=$X$42:$X$50))&gt;0,
   B344&gt;=2,
   B344&lt;=6,
   NOT(ISNUMBER(MATCH(A344,$W$26:$W$38,0)))
),1,0)</f>
        <v>0</v>
      </c>
      <c r="H344" s="94">
        <f t="shared" si="135"/>
        <v>0</v>
      </c>
      <c r="I344" s="94">
        <f t="shared" si="136"/>
        <v>1</v>
      </c>
      <c r="J344" s="94">
        <f t="shared" si="142"/>
        <v>0</v>
      </c>
      <c r="K344" s="94">
        <f>1</f>
        <v>1</v>
      </c>
      <c r="L344" s="94">
        <v>1</v>
      </c>
      <c r="M344" s="94">
        <f t="shared" si="137"/>
        <v>1</v>
      </c>
      <c r="N344" s="94">
        <f t="shared" si="138"/>
        <v>0</v>
      </c>
      <c r="O344" s="94">
        <f t="shared" si="139"/>
        <v>0</v>
      </c>
      <c r="P344" s="94">
        <f t="shared" si="140"/>
        <v>0</v>
      </c>
      <c r="Q344" s="94">
        <v>0</v>
      </c>
    </row>
    <row r="345" spans="1:17" hidden="1" outlineLevel="1" x14ac:dyDescent="0.3">
      <c r="A345" s="182">
        <v>46356</v>
      </c>
      <c r="B345" s="141">
        <f t="shared" si="141"/>
        <v>2</v>
      </c>
      <c r="C345" s="94">
        <v>32</v>
      </c>
      <c r="D345" s="94">
        <v>1</v>
      </c>
      <c r="E345" s="94">
        <f t="shared" si="134"/>
        <v>1</v>
      </c>
      <c r="F345" s="94" cm="1">
        <f t="array" ref="F345">IF(AND(
   SUMPRODUCT((A345&gt;=$W$42:$W$50)*(A345&lt;=$X$42:$X$50))=0,
   ISNUMBER(MATCH(A345,$W$26:$W$38,0))=FALSE,
   B345&lt;=6,
   B345&gt;=2,
   B345&lt;=6
),1,0)</f>
        <v>1</v>
      </c>
      <c r="G345" s="94" cm="1">
        <f t="array" ref="G345">IF(AND(
   SUMPRODUCT((A345&gt;=$W$42:$W$50)*(A345&lt;=$X$42:$X$50))&gt;0,
   B345&gt;=2,
   B345&lt;=6,
   NOT(ISNUMBER(MATCH(A345,$W$26:$W$38,0)))
),1,0)</f>
        <v>0</v>
      </c>
      <c r="H345" s="94">
        <f t="shared" si="135"/>
        <v>0</v>
      </c>
      <c r="I345" s="94">
        <f t="shared" si="136"/>
        <v>0</v>
      </c>
      <c r="J345" s="94">
        <f t="shared" si="142"/>
        <v>1</v>
      </c>
      <c r="K345" s="94">
        <f>1</f>
        <v>1</v>
      </c>
      <c r="L345" s="94">
        <v>1</v>
      </c>
      <c r="M345" s="94">
        <f t="shared" si="137"/>
        <v>0</v>
      </c>
      <c r="N345" s="94">
        <f t="shared" si="138"/>
        <v>0</v>
      </c>
      <c r="O345" s="94">
        <f t="shared" si="139"/>
        <v>0</v>
      </c>
      <c r="P345" s="94">
        <f t="shared" si="140"/>
        <v>0</v>
      </c>
      <c r="Q345" s="94">
        <v>0</v>
      </c>
    </row>
    <row r="346" spans="1:17" collapsed="1" x14ac:dyDescent="0.3">
      <c r="A346" s="112" t="s">
        <v>147</v>
      </c>
      <c r="B346" s="141"/>
      <c r="C346" s="114">
        <f>C316</f>
        <v>61</v>
      </c>
      <c r="D346" s="114">
        <f>D316</f>
        <v>30</v>
      </c>
      <c r="E346" s="114">
        <f>SUM(E316:E345)</f>
        <v>21</v>
      </c>
      <c r="F346" s="114">
        <f t="shared" ref="F346:Q346" si="143">SUM(F316:F345)</f>
        <v>21</v>
      </c>
      <c r="G346" s="114">
        <f t="shared" si="143"/>
        <v>0</v>
      </c>
      <c r="H346" s="114">
        <f t="shared" si="143"/>
        <v>4</v>
      </c>
      <c r="I346" s="114">
        <f t="shared" si="143"/>
        <v>5</v>
      </c>
      <c r="J346" s="114">
        <f t="shared" si="143"/>
        <v>25</v>
      </c>
      <c r="K346" s="114">
        <f t="shared" si="143"/>
        <v>30</v>
      </c>
      <c r="L346" s="114">
        <f t="shared" si="143"/>
        <v>30</v>
      </c>
      <c r="M346" s="114">
        <f t="shared" si="143"/>
        <v>9</v>
      </c>
      <c r="N346" s="114">
        <f t="shared" si="143"/>
        <v>4</v>
      </c>
      <c r="O346" s="114">
        <f t="shared" si="143"/>
        <v>4</v>
      </c>
      <c r="P346" s="114">
        <f t="shared" si="143"/>
        <v>8</v>
      </c>
      <c r="Q346" s="114">
        <f t="shared" si="143"/>
        <v>0</v>
      </c>
    </row>
    <row r="347" spans="1:17" hidden="1" outlineLevel="1" x14ac:dyDescent="0.3">
      <c r="A347" s="182">
        <v>46357</v>
      </c>
      <c r="B347" s="141">
        <f t="shared" si="141"/>
        <v>3</v>
      </c>
      <c r="C347" s="94">
        <v>31</v>
      </c>
      <c r="D347" s="94">
        <v>31</v>
      </c>
      <c r="E347" s="94">
        <f t="shared" ref="E347" si="144">MAX(J347-H347,0)</f>
        <v>1</v>
      </c>
      <c r="F347" s="94" cm="1">
        <f t="array" ref="F347">IF(AND(
   SUMPRODUCT((A347&gt;=$W$42:$W$50)*(A347&lt;=$X$42:$X$50))=0,
   ISNUMBER(MATCH(A347,$W$26:$W$38,0))=FALSE,
   B347&lt;=6,
   B347&gt;=2,
   B347&lt;=6
),1,0)</f>
        <v>1</v>
      </c>
      <c r="G347" s="94" cm="1">
        <f t="array" ref="G347">IF(AND(
   SUMPRODUCT((A347&gt;=$W$42:$W$50)*(A347&lt;=$X$42:$X$50))&gt;0,
   B347&gt;=2,
   B347&lt;=6,
   NOT(ISNUMBER(MATCH(A347,$W$26:$W$38,0)))
),1,0)</f>
        <v>0</v>
      </c>
      <c r="H347" s="94">
        <f t="shared" ref="H347" si="145">IF(AND(B347=7,NOT(ISNUMBER(MATCH(A347,$W$26:$W$38,0)))),1,0)</f>
        <v>0</v>
      </c>
      <c r="I347" s="94">
        <f t="shared" ref="I347" si="146">IF(OR(B347=1,ISNUMBER(MATCH(A347,$W$26:$W$38,0))),1,0)</f>
        <v>0</v>
      </c>
      <c r="J347" s="94">
        <f t="shared" si="142"/>
        <v>1</v>
      </c>
      <c r="K347" s="94">
        <f>1</f>
        <v>1</v>
      </c>
      <c r="L347" s="94">
        <v>1</v>
      </c>
      <c r="M347" s="94">
        <f t="shared" ref="M347" si="147">H347+I347</f>
        <v>0</v>
      </c>
      <c r="N347" s="94">
        <f t="shared" ref="N347" si="148">IF(OR(
    AND(B347=5,NOT(ISNUMBER(MATCH(A347+1,$W$26:$W$38,0)))),
    TEXT(A347,"TT.MM")="23.12",
    TEXT(A347,"TT.MM")="30.12"
),
IF(OR(TEXT(A347,"TT.MM")="07.03",TEXT(A347,"TT.MM")="30.10"),0,1),
0)</f>
        <v>0</v>
      </c>
      <c r="O347" s="94">
        <f t="shared" ref="O347" si="149">IF(OR(
   B347=7,
   ISNUMBER(MATCH(A347+1,$W$26:$W$38,0)),
   TEXT(A347,"TT.MM")="07.03",
   TEXT(A347,"TT.MM")="30.10"
),IF(OR(TEXT(A347,"TT.MM")="23.12",TEXT(A347,"TT.MM")="30.12"),0,1),0)</f>
        <v>0</v>
      </c>
      <c r="P347" s="94">
        <f t="shared" ref="P347" si="150">N347+O347</f>
        <v>0</v>
      </c>
      <c r="Q347" s="94">
        <v>0</v>
      </c>
    </row>
    <row r="348" spans="1:17" hidden="1" outlineLevel="1" x14ac:dyDescent="0.3">
      <c r="A348" s="182">
        <v>46358</v>
      </c>
      <c r="B348" s="141">
        <f t="shared" si="141"/>
        <v>4</v>
      </c>
      <c r="C348" s="94">
        <v>30</v>
      </c>
      <c r="D348" s="94">
        <v>30</v>
      </c>
      <c r="E348" s="94">
        <f t="shared" ref="E348:E377" si="151">MAX(J348-H348,0)</f>
        <v>1</v>
      </c>
      <c r="F348" s="94" cm="1">
        <f t="array" ref="F348">IF(AND(
   SUMPRODUCT((A348&gt;=$W$42:$W$50)*(A348&lt;=$X$42:$X$50))=0,
   ISNUMBER(MATCH(A348,$W$26:$W$38,0))=FALSE,
   B348&lt;=6,
   B348&gt;=2,
   B348&lt;=6
),1,0)</f>
        <v>1</v>
      </c>
      <c r="G348" s="94" cm="1">
        <f t="array" ref="G348">IF(AND(
   SUMPRODUCT((A348&gt;=$W$42:$W$50)*(A348&lt;=$X$42:$X$50))&gt;0,
   B348&gt;=2,
   B348&lt;=6,
   NOT(ISNUMBER(MATCH(A348,$W$26:$W$38,0)))
),1,0)</f>
        <v>0</v>
      </c>
      <c r="H348" s="94">
        <f t="shared" ref="H348:H376" si="152">IF(AND(B348=7,NOT(ISNUMBER(MATCH(A348,$W$26:$W$38,0)))),1,0)</f>
        <v>0</v>
      </c>
      <c r="I348" s="94">
        <f t="shared" ref="I348:I377" si="153">IF(OR(B348=1,ISNUMBER(MATCH(A348,$W$26:$W$38,0))),1,0)</f>
        <v>0</v>
      </c>
      <c r="J348" s="94">
        <f t="shared" si="142"/>
        <v>1</v>
      </c>
      <c r="K348" s="94">
        <f>1</f>
        <v>1</v>
      </c>
      <c r="L348" s="94">
        <v>1</v>
      </c>
      <c r="M348" s="94">
        <f t="shared" ref="M348:M377" si="154">H348+I348</f>
        <v>0</v>
      </c>
      <c r="N348" s="94">
        <f t="shared" ref="N348:N377" si="155">IF(OR(
    AND(B348=5,NOT(ISNUMBER(MATCH(A348+1,$W$26:$W$38,0)))),
    TEXT(A348,"TT.MM")="23.12",
    TEXT(A348,"TT.MM")="30.12"
),
IF(OR(TEXT(A348,"TT.MM")="07.03",TEXT(A348,"TT.MM")="30.10"),0,1),
0)</f>
        <v>0</v>
      </c>
      <c r="O348" s="94">
        <f t="shared" ref="O348:O377" si="156">IF(OR(
   B348=7,
   ISNUMBER(MATCH(A348+1,$W$26:$W$38,0)),
   TEXT(A348,"TT.MM")="07.03",
   TEXT(A348,"TT.MM")="30.10"
),IF(OR(TEXT(A348,"TT.MM")="23.12",TEXT(A348,"TT.MM")="30.12"),0,1),0)</f>
        <v>0</v>
      </c>
      <c r="P348" s="94">
        <f t="shared" ref="P348:P377" si="157">N348+O348</f>
        <v>0</v>
      </c>
      <c r="Q348" s="94">
        <v>0</v>
      </c>
    </row>
    <row r="349" spans="1:17" hidden="1" outlineLevel="1" x14ac:dyDescent="0.3">
      <c r="A349" s="182">
        <v>46359</v>
      </c>
      <c r="B349" s="141">
        <f t="shared" si="141"/>
        <v>5</v>
      </c>
      <c r="C349" s="94">
        <v>29</v>
      </c>
      <c r="D349" s="94">
        <v>29</v>
      </c>
      <c r="E349" s="94">
        <f t="shared" si="151"/>
        <v>1</v>
      </c>
      <c r="F349" s="94" cm="1">
        <f t="array" ref="F349">IF(AND(
   SUMPRODUCT((A349&gt;=$W$42:$W$50)*(A349&lt;=$X$42:$X$50))=0,
   ISNUMBER(MATCH(A349,$W$26:$W$38,0))=FALSE,
   B349&lt;=6,
   B349&gt;=2,
   B349&lt;=6
),1,0)</f>
        <v>1</v>
      </c>
      <c r="G349" s="94" cm="1">
        <f t="array" ref="G349">IF(AND(
   SUMPRODUCT((A349&gt;=$W$42:$W$50)*(A349&lt;=$X$42:$X$50))&gt;0,
   B349&gt;=2,
   B349&lt;=6,
   NOT(ISNUMBER(MATCH(A349,$W$26:$W$38,0)))
),1,0)</f>
        <v>0</v>
      </c>
      <c r="H349" s="94">
        <f t="shared" si="152"/>
        <v>0</v>
      </c>
      <c r="I349" s="94">
        <f t="shared" si="153"/>
        <v>0</v>
      </c>
      <c r="J349" s="94">
        <f t="shared" si="142"/>
        <v>1</v>
      </c>
      <c r="K349" s="94">
        <f>1</f>
        <v>1</v>
      </c>
      <c r="L349" s="94">
        <v>1</v>
      </c>
      <c r="M349" s="94">
        <f t="shared" si="154"/>
        <v>0</v>
      </c>
      <c r="N349" s="94">
        <f t="shared" si="155"/>
        <v>1</v>
      </c>
      <c r="O349" s="94">
        <f t="shared" si="156"/>
        <v>0</v>
      </c>
      <c r="P349" s="94">
        <f t="shared" si="157"/>
        <v>1</v>
      </c>
      <c r="Q349" s="94">
        <v>0</v>
      </c>
    </row>
    <row r="350" spans="1:17" hidden="1" outlineLevel="1" x14ac:dyDescent="0.3">
      <c r="A350" s="182">
        <v>46360</v>
      </c>
      <c r="B350" s="141">
        <f t="shared" si="141"/>
        <v>6</v>
      </c>
      <c r="C350" s="94">
        <v>28</v>
      </c>
      <c r="D350" s="94">
        <v>28</v>
      </c>
      <c r="E350" s="94">
        <f t="shared" si="151"/>
        <v>1</v>
      </c>
      <c r="F350" s="94" cm="1">
        <f t="array" ref="F350">IF(AND(
   SUMPRODUCT((A350&gt;=$W$42:$W$50)*(A350&lt;=$X$42:$X$50))=0,
   ISNUMBER(MATCH(A350,$W$26:$W$38,0))=FALSE,
   B350&lt;=6,
   B350&gt;=2,
   B350&lt;=6
),1,0)</f>
        <v>1</v>
      </c>
      <c r="G350" s="94" cm="1">
        <f t="array" ref="G350">IF(AND(
   SUMPRODUCT((A350&gt;=$W$42:$W$50)*(A350&lt;=$X$42:$X$50))&gt;0,
   B350&gt;=2,
   B350&lt;=6,
   NOT(ISNUMBER(MATCH(A350,$W$26:$W$38,0)))
),1,0)</f>
        <v>0</v>
      </c>
      <c r="H350" s="94">
        <f t="shared" si="152"/>
        <v>0</v>
      </c>
      <c r="I350" s="94">
        <f t="shared" si="153"/>
        <v>0</v>
      </c>
      <c r="J350" s="94">
        <f t="shared" si="142"/>
        <v>1</v>
      </c>
      <c r="K350" s="94">
        <f>1</f>
        <v>1</v>
      </c>
      <c r="L350" s="94">
        <v>1</v>
      </c>
      <c r="M350" s="94">
        <f t="shared" si="154"/>
        <v>0</v>
      </c>
      <c r="N350" s="94">
        <f t="shared" si="155"/>
        <v>0</v>
      </c>
      <c r="O350" s="94">
        <f t="shared" si="156"/>
        <v>0</v>
      </c>
      <c r="P350" s="94">
        <f t="shared" si="157"/>
        <v>0</v>
      </c>
      <c r="Q350" s="94">
        <v>0</v>
      </c>
    </row>
    <row r="351" spans="1:17" hidden="1" outlineLevel="1" x14ac:dyDescent="0.3">
      <c r="A351" s="182">
        <v>46361</v>
      </c>
      <c r="B351" s="141">
        <f t="shared" si="141"/>
        <v>7</v>
      </c>
      <c r="C351" s="94">
        <v>27</v>
      </c>
      <c r="D351" s="94">
        <v>27</v>
      </c>
      <c r="E351" s="94">
        <f t="shared" si="151"/>
        <v>0</v>
      </c>
      <c r="F351" s="94" cm="1">
        <f t="array" ref="F351">IF(AND(
   SUMPRODUCT((A351&gt;=$W$42:$W$50)*(A351&lt;=$X$42:$X$50))=0,
   ISNUMBER(MATCH(A351,$W$26:$W$38,0))=FALSE,
   B351&lt;=6,
   B351&gt;=2,
   B351&lt;=6
),1,0)</f>
        <v>0</v>
      </c>
      <c r="G351" s="94" cm="1">
        <f t="array" ref="G351">IF(AND(
   SUMPRODUCT((A351&gt;=$W$42:$W$50)*(A351&lt;=$X$42:$X$50))&gt;0,
   B351&gt;=2,
   B351&lt;=6,
   NOT(ISNUMBER(MATCH(A351,$W$26:$W$38,0)))
),1,0)</f>
        <v>0</v>
      </c>
      <c r="H351" s="94">
        <f t="shared" si="152"/>
        <v>1</v>
      </c>
      <c r="I351" s="94">
        <f t="shared" si="153"/>
        <v>0</v>
      </c>
      <c r="J351" s="94">
        <f t="shared" si="142"/>
        <v>1</v>
      </c>
      <c r="K351" s="94">
        <f>1</f>
        <v>1</v>
      </c>
      <c r="L351" s="94">
        <v>1</v>
      </c>
      <c r="M351" s="94">
        <f t="shared" si="154"/>
        <v>1</v>
      </c>
      <c r="N351" s="94">
        <f t="shared" si="155"/>
        <v>0</v>
      </c>
      <c r="O351" s="94">
        <f t="shared" si="156"/>
        <v>1</v>
      </c>
      <c r="P351" s="94">
        <f t="shared" si="157"/>
        <v>1</v>
      </c>
      <c r="Q351" s="94">
        <v>0</v>
      </c>
    </row>
    <row r="352" spans="1:17" hidden="1" outlineLevel="1" x14ac:dyDescent="0.3">
      <c r="A352" s="182">
        <v>46362</v>
      </c>
      <c r="B352" s="141">
        <f t="shared" si="141"/>
        <v>1</v>
      </c>
      <c r="C352" s="94">
        <v>26</v>
      </c>
      <c r="D352" s="94">
        <v>26</v>
      </c>
      <c r="E352" s="94">
        <f t="shared" si="151"/>
        <v>0</v>
      </c>
      <c r="F352" s="94" cm="1">
        <f t="array" ref="F352">IF(AND(
   SUMPRODUCT((A352&gt;=$W$42:$W$50)*(A352&lt;=$X$42:$X$50))=0,
   ISNUMBER(MATCH(A352,$W$26:$W$38,0))=FALSE,
   B352&lt;=6,
   B352&gt;=2,
   B352&lt;=6
),1,0)</f>
        <v>0</v>
      </c>
      <c r="G352" s="94" cm="1">
        <f t="array" ref="G352">IF(AND(
   SUMPRODUCT((A352&gt;=$W$42:$W$50)*(A352&lt;=$X$42:$X$50))&gt;0,
   B352&gt;=2,
   B352&lt;=6,
   NOT(ISNUMBER(MATCH(A352,$W$26:$W$38,0)))
),1,0)</f>
        <v>0</v>
      </c>
      <c r="H352" s="94">
        <f t="shared" si="152"/>
        <v>0</v>
      </c>
      <c r="I352" s="94">
        <f t="shared" si="153"/>
        <v>1</v>
      </c>
      <c r="J352" s="94">
        <f t="shared" si="142"/>
        <v>0</v>
      </c>
      <c r="K352" s="94">
        <f>1</f>
        <v>1</v>
      </c>
      <c r="L352" s="94">
        <v>1</v>
      </c>
      <c r="M352" s="94">
        <f t="shared" si="154"/>
        <v>1</v>
      </c>
      <c r="N352" s="94">
        <f t="shared" si="155"/>
        <v>0</v>
      </c>
      <c r="O352" s="94">
        <f t="shared" si="156"/>
        <v>0</v>
      </c>
      <c r="P352" s="94">
        <f t="shared" si="157"/>
        <v>0</v>
      </c>
      <c r="Q352" s="94">
        <v>0</v>
      </c>
    </row>
    <row r="353" spans="1:17" hidden="1" outlineLevel="1" x14ac:dyDescent="0.3">
      <c r="A353" s="182">
        <v>46363</v>
      </c>
      <c r="B353" s="141">
        <f t="shared" si="141"/>
        <v>2</v>
      </c>
      <c r="C353" s="94">
        <v>25</v>
      </c>
      <c r="D353" s="94">
        <v>25</v>
      </c>
      <c r="E353" s="94">
        <f t="shared" si="151"/>
        <v>1</v>
      </c>
      <c r="F353" s="94" cm="1">
        <f t="array" ref="F353">IF(AND(
   SUMPRODUCT((A353&gt;=$W$42:$W$50)*(A353&lt;=$X$42:$X$50))=0,
   ISNUMBER(MATCH(A353,$W$26:$W$38,0))=FALSE,
   B353&lt;=6,
   B353&gt;=2,
   B353&lt;=6
),1,0)</f>
        <v>1</v>
      </c>
      <c r="G353" s="94" cm="1">
        <f t="array" ref="G353">IF(AND(
   SUMPRODUCT((A353&gt;=$W$42:$W$50)*(A353&lt;=$X$42:$X$50))&gt;0,
   B353&gt;=2,
   B353&lt;=6,
   NOT(ISNUMBER(MATCH(A353,$W$26:$W$38,0)))
),1,0)</f>
        <v>0</v>
      </c>
      <c r="H353" s="94">
        <f t="shared" si="152"/>
        <v>0</v>
      </c>
      <c r="I353" s="94">
        <f t="shared" si="153"/>
        <v>0</v>
      </c>
      <c r="J353" s="94">
        <f t="shared" si="142"/>
        <v>1</v>
      </c>
      <c r="K353" s="94">
        <f>1</f>
        <v>1</v>
      </c>
      <c r="L353" s="94">
        <v>1</v>
      </c>
      <c r="M353" s="94">
        <f t="shared" si="154"/>
        <v>0</v>
      </c>
      <c r="N353" s="94">
        <f t="shared" si="155"/>
        <v>0</v>
      </c>
      <c r="O353" s="94">
        <f t="shared" si="156"/>
        <v>0</v>
      </c>
      <c r="P353" s="94">
        <f t="shared" si="157"/>
        <v>0</v>
      </c>
      <c r="Q353" s="94">
        <v>0</v>
      </c>
    </row>
    <row r="354" spans="1:17" hidden="1" outlineLevel="1" x14ac:dyDescent="0.3">
      <c r="A354" s="182">
        <v>46364</v>
      </c>
      <c r="B354" s="141">
        <f t="shared" si="141"/>
        <v>3</v>
      </c>
      <c r="C354" s="94">
        <v>24</v>
      </c>
      <c r="D354" s="94">
        <v>24</v>
      </c>
      <c r="E354" s="94">
        <f t="shared" si="151"/>
        <v>1</v>
      </c>
      <c r="F354" s="94" cm="1">
        <f t="array" ref="F354">IF(AND(
   SUMPRODUCT((A354&gt;=$W$42:$W$50)*(A354&lt;=$X$42:$X$50))=0,
   ISNUMBER(MATCH(A354,$W$26:$W$38,0))=FALSE,
   B354&lt;=6,
   B354&gt;=2,
   B354&lt;=6
),1,0)</f>
        <v>1</v>
      </c>
      <c r="G354" s="94" cm="1">
        <f t="array" ref="G354">IF(AND(
   SUMPRODUCT((A354&gt;=$W$42:$W$50)*(A354&lt;=$X$42:$X$50))&gt;0,
   B354&gt;=2,
   B354&lt;=6,
   NOT(ISNUMBER(MATCH(A354,$W$26:$W$38,0)))
),1,0)</f>
        <v>0</v>
      </c>
      <c r="H354" s="94">
        <f t="shared" si="152"/>
        <v>0</v>
      </c>
      <c r="I354" s="94">
        <f t="shared" si="153"/>
        <v>0</v>
      </c>
      <c r="J354" s="94">
        <f t="shared" si="142"/>
        <v>1</v>
      </c>
      <c r="K354" s="94">
        <f>1</f>
        <v>1</v>
      </c>
      <c r="L354" s="94">
        <v>1</v>
      </c>
      <c r="M354" s="94">
        <f t="shared" si="154"/>
        <v>0</v>
      </c>
      <c r="N354" s="94">
        <f t="shared" si="155"/>
        <v>0</v>
      </c>
      <c r="O354" s="94">
        <f t="shared" si="156"/>
        <v>0</v>
      </c>
      <c r="P354" s="94">
        <f t="shared" si="157"/>
        <v>0</v>
      </c>
      <c r="Q354" s="94">
        <v>0</v>
      </c>
    </row>
    <row r="355" spans="1:17" hidden="1" outlineLevel="1" x14ac:dyDescent="0.3">
      <c r="A355" s="182">
        <v>46365</v>
      </c>
      <c r="B355" s="141">
        <f t="shared" si="141"/>
        <v>4</v>
      </c>
      <c r="C355" s="94">
        <v>23</v>
      </c>
      <c r="D355" s="94">
        <v>23</v>
      </c>
      <c r="E355" s="94">
        <f t="shared" si="151"/>
        <v>1</v>
      </c>
      <c r="F355" s="94" cm="1">
        <f t="array" ref="F355">IF(AND(
   SUMPRODUCT((A355&gt;=$W$42:$W$50)*(A355&lt;=$X$42:$X$50))=0,
   ISNUMBER(MATCH(A355,$W$26:$W$38,0))=FALSE,
   B355&lt;=6,
   B355&gt;=2,
   B355&lt;=6
),1,0)</f>
        <v>1</v>
      </c>
      <c r="G355" s="94" cm="1">
        <f t="array" ref="G355">IF(AND(
   SUMPRODUCT((A355&gt;=$W$42:$W$50)*(A355&lt;=$X$42:$X$50))&gt;0,
   B355&gt;=2,
   B355&lt;=6,
   NOT(ISNUMBER(MATCH(A355,$W$26:$W$38,0)))
),1,0)</f>
        <v>0</v>
      </c>
      <c r="H355" s="94">
        <f t="shared" si="152"/>
        <v>0</v>
      </c>
      <c r="I355" s="94">
        <f t="shared" si="153"/>
        <v>0</v>
      </c>
      <c r="J355" s="94">
        <f t="shared" si="142"/>
        <v>1</v>
      </c>
      <c r="K355" s="94">
        <f>1</f>
        <v>1</v>
      </c>
      <c r="L355" s="94">
        <v>1</v>
      </c>
      <c r="M355" s="94">
        <f t="shared" si="154"/>
        <v>0</v>
      </c>
      <c r="N355" s="94">
        <f t="shared" si="155"/>
        <v>0</v>
      </c>
      <c r="O355" s="94">
        <f t="shared" si="156"/>
        <v>0</v>
      </c>
      <c r="P355" s="94">
        <f t="shared" si="157"/>
        <v>0</v>
      </c>
      <c r="Q355" s="94">
        <v>0</v>
      </c>
    </row>
    <row r="356" spans="1:17" hidden="1" outlineLevel="1" x14ac:dyDescent="0.3">
      <c r="A356" s="182">
        <v>46366</v>
      </c>
      <c r="B356" s="141">
        <f t="shared" si="141"/>
        <v>5</v>
      </c>
      <c r="C356" s="94">
        <v>22</v>
      </c>
      <c r="D356" s="94">
        <v>22</v>
      </c>
      <c r="E356" s="94">
        <f t="shared" si="151"/>
        <v>1</v>
      </c>
      <c r="F356" s="94" cm="1">
        <f t="array" ref="F356">IF(AND(
   SUMPRODUCT((A356&gt;=$W$42:$W$50)*(A356&lt;=$X$42:$X$50))=0,
   ISNUMBER(MATCH(A356,$W$26:$W$38,0))=FALSE,
   B356&lt;=6,
   B356&gt;=2,
   B356&lt;=6
),1,0)</f>
        <v>1</v>
      </c>
      <c r="G356" s="94" cm="1">
        <f t="array" ref="G356">IF(AND(
   SUMPRODUCT((A356&gt;=$W$42:$W$50)*(A356&lt;=$X$42:$X$50))&gt;0,
   B356&gt;=2,
   B356&lt;=6,
   NOT(ISNUMBER(MATCH(A356,$W$26:$W$38,0)))
),1,0)</f>
        <v>0</v>
      </c>
      <c r="H356" s="94">
        <f t="shared" si="152"/>
        <v>0</v>
      </c>
      <c r="I356" s="94">
        <f t="shared" si="153"/>
        <v>0</v>
      </c>
      <c r="J356" s="94">
        <f t="shared" si="142"/>
        <v>1</v>
      </c>
      <c r="K356" s="94">
        <f>1</f>
        <v>1</v>
      </c>
      <c r="L356" s="94">
        <v>1</v>
      </c>
      <c r="M356" s="94">
        <f t="shared" si="154"/>
        <v>0</v>
      </c>
      <c r="N356" s="94">
        <f t="shared" si="155"/>
        <v>1</v>
      </c>
      <c r="O356" s="94">
        <f t="shared" si="156"/>
        <v>0</v>
      </c>
      <c r="P356" s="94">
        <f t="shared" si="157"/>
        <v>1</v>
      </c>
      <c r="Q356" s="94">
        <v>0</v>
      </c>
    </row>
    <row r="357" spans="1:17" hidden="1" outlineLevel="1" x14ac:dyDescent="0.3">
      <c r="A357" s="182">
        <v>46367</v>
      </c>
      <c r="B357" s="141">
        <f t="shared" si="141"/>
        <v>6</v>
      </c>
      <c r="C357" s="94">
        <v>21</v>
      </c>
      <c r="D357" s="94">
        <v>21</v>
      </c>
      <c r="E357" s="94">
        <f t="shared" si="151"/>
        <v>1</v>
      </c>
      <c r="F357" s="94" cm="1">
        <f t="array" ref="F357">IF(AND(
   SUMPRODUCT((A357&gt;=$W$42:$W$50)*(A357&lt;=$X$42:$X$50))=0,
   ISNUMBER(MATCH(A357,$W$26:$W$38,0))=FALSE,
   B357&lt;=6,
   B357&gt;=2,
   B357&lt;=6
),1,0)</f>
        <v>1</v>
      </c>
      <c r="G357" s="94" cm="1">
        <f t="array" ref="G357">IF(AND(
   SUMPRODUCT((A357&gt;=$W$42:$W$50)*(A357&lt;=$X$42:$X$50))&gt;0,
   B357&gt;=2,
   B357&lt;=6,
   NOT(ISNUMBER(MATCH(A357,$W$26:$W$38,0)))
),1,0)</f>
        <v>0</v>
      </c>
      <c r="H357" s="94">
        <f t="shared" si="152"/>
        <v>0</v>
      </c>
      <c r="I357" s="94">
        <f t="shared" si="153"/>
        <v>0</v>
      </c>
      <c r="J357" s="94">
        <f t="shared" si="142"/>
        <v>1</v>
      </c>
      <c r="K357" s="94">
        <f>1</f>
        <v>1</v>
      </c>
      <c r="L357" s="94">
        <v>1</v>
      </c>
      <c r="M357" s="94">
        <f t="shared" si="154"/>
        <v>0</v>
      </c>
      <c r="N357" s="94">
        <f t="shared" si="155"/>
        <v>0</v>
      </c>
      <c r="O357" s="94">
        <f t="shared" si="156"/>
        <v>0</v>
      </c>
      <c r="P357" s="94">
        <f t="shared" si="157"/>
        <v>0</v>
      </c>
      <c r="Q357" s="94">
        <v>0</v>
      </c>
    </row>
    <row r="358" spans="1:17" hidden="1" outlineLevel="1" x14ac:dyDescent="0.3">
      <c r="A358" s="182">
        <v>46368</v>
      </c>
      <c r="B358" s="141">
        <f t="shared" si="141"/>
        <v>7</v>
      </c>
      <c r="C358" s="94">
        <v>20</v>
      </c>
      <c r="D358" s="94">
        <v>20</v>
      </c>
      <c r="E358" s="94">
        <f t="shared" si="151"/>
        <v>0</v>
      </c>
      <c r="F358" s="94" cm="1">
        <f t="array" ref="F358">IF(AND(
   SUMPRODUCT((A358&gt;=$W$42:$W$50)*(A358&lt;=$X$42:$X$50))=0,
   ISNUMBER(MATCH(A358,$W$26:$W$38,0))=FALSE,
   B358&lt;=6,
   B358&gt;=2,
   B358&lt;=6
),1,0)</f>
        <v>0</v>
      </c>
      <c r="G358" s="94" cm="1">
        <f t="array" ref="G358">IF(AND(
   SUMPRODUCT((A358&gt;=$W$42:$W$50)*(A358&lt;=$X$42:$X$50))&gt;0,
   B358&gt;=2,
   B358&lt;=6,
   NOT(ISNUMBER(MATCH(A358,$W$26:$W$38,0)))
),1,0)</f>
        <v>0</v>
      </c>
      <c r="H358" s="94">
        <f t="shared" si="152"/>
        <v>1</v>
      </c>
      <c r="I358" s="94">
        <f t="shared" si="153"/>
        <v>0</v>
      </c>
      <c r="J358" s="94">
        <f t="shared" si="142"/>
        <v>1</v>
      </c>
      <c r="K358" s="94">
        <f>1</f>
        <v>1</v>
      </c>
      <c r="L358" s="94">
        <v>1</v>
      </c>
      <c r="M358" s="94">
        <f t="shared" si="154"/>
        <v>1</v>
      </c>
      <c r="N358" s="94">
        <f t="shared" si="155"/>
        <v>0</v>
      </c>
      <c r="O358" s="94">
        <f t="shared" si="156"/>
        <v>1</v>
      </c>
      <c r="P358" s="94">
        <f t="shared" si="157"/>
        <v>1</v>
      </c>
      <c r="Q358" s="94">
        <v>0</v>
      </c>
    </row>
    <row r="359" spans="1:17" hidden="1" outlineLevel="1" x14ac:dyDescent="0.3">
      <c r="A359" s="182">
        <v>46369</v>
      </c>
      <c r="B359" s="141">
        <f t="shared" si="141"/>
        <v>1</v>
      </c>
      <c r="C359" s="94">
        <v>19</v>
      </c>
      <c r="D359" s="94">
        <v>19</v>
      </c>
      <c r="E359" s="94">
        <f t="shared" si="151"/>
        <v>0</v>
      </c>
      <c r="F359" s="94" cm="1">
        <f t="array" ref="F359">IF(AND(
   SUMPRODUCT((A359&gt;=$W$42:$W$50)*(A359&lt;=$X$42:$X$50))=0,
   ISNUMBER(MATCH(A359,$W$26:$W$38,0))=FALSE,
   B359&lt;=6,
   B359&gt;=2,
   B359&lt;=6
),1,0)</f>
        <v>0</v>
      </c>
      <c r="G359" s="94" cm="1">
        <f t="array" ref="G359">IF(AND(
   SUMPRODUCT((A359&gt;=$W$42:$W$50)*(A359&lt;=$X$42:$X$50))&gt;0,
   B359&gt;=2,
   B359&lt;=6,
   NOT(ISNUMBER(MATCH(A359,$W$26:$W$38,0)))
),1,0)</f>
        <v>0</v>
      </c>
      <c r="H359" s="94">
        <f t="shared" si="152"/>
        <v>0</v>
      </c>
      <c r="I359" s="94">
        <f t="shared" si="153"/>
        <v>1</v>
      </c>
      <c r="J359" s="94">
        <f t="shared" si="142"/>
        <v>0</v>
      </c>
      <c r="K359" s="94">
        <f>1</f>
        <v>1</v>
      </c>
      <c r="L359" s="94">
        <v>1</v>
      </c>
      <c r="M359" s="94">
        <f t="shared" si="154"/>
        <v>1</v>
      </c>
      <c r="N359" s="94">
        <f t="shared" si="155"/>
        <v>0</v>
      </c>
      <c r="O359" s="94">
        <f t="shared" si="156"/>
        <v>0</v>
      </c>
      <c r="P359" s="94">
        <f t="shared" si="157"/>
        <v>0</v>
      </c>
      <c r="Q359" s="94">
        <v>0</v>
      </c>
    </row>
    <row r="360" spans="1:17" hidden="1" outlineLevel="1" x14ac:dyDescent="0.3">
      <c r="A360" s="182">
        <v>46370</v>
      </c>
      <c r="B360" s="141">
        <f t="shared" si="141"/>
        <v>2</v>
      </c>
      <c r="C360" s="94">
        <v>18</v>
      </c>
      <c r="D360" s="94">
        <v>18</v>
      </c>
      <c r="E360" s="94">
        <f t="shared" si="151"/>
        <v>1</v>
      </c>
      <c r="F360" s="94" cm="1">
        <f t="array" ref="F360">IF(AND(
   SUMPRODUCT((A360&gt;=$W$42:$W$50)*(A360&lt;=$X$42:$X$50))=0,
   ISNUMBER(MATCH(A360,$W$26:$W$38,0))=FALSE,
   B360&lt;=6,
   B360&gt;=2,
   B360&lt;=6
),1,0)</f>
        <v>1</v>
      </c>
      <c r="G360" s="94" cm="1">
        <f t="array" ref="G360">IF(AND(
   SUMPRODUCT((A360&gt;=$W$42:$W$50)*(A360&lt;=$X$42:$X$50))&gt;0,
   B360&gt;=2,
   B360&lt;=6,
   NOT(ISNUMBER(MATCH(A360,$W$26:$W$38,0)))
),1,0)</f>
        <v>0</v>
      </c>
      <c r="H360" s="94">
        <f t="shared" si="152"/>
        <v>0</v>
      </c>
      <c r="I360" s="94">
        <f t="shared" si="153"/>
        <v>0</v>
      </c>
      <c r="J360" s="94">
        <f t="shared" si="142"/>
        <v>1</v>
      </c>
      <c r="K360" s="94">
        <f>1</f>
        <v>1</v>
      </c>
      <c r="L360" s="94">
        <v>1</v>
      </c>
      <c r="M360" s="94">
        <f t="shared" si="154"/>
        <v>0</v>
      </c>
      <c r="N360" s="94">
        <f t="shared" si="155"/>
        <v>0</v>
      </c>
      <c r="O360" s="94">
        <f t="shared" si="156"/>
        <v>0</v>
      </c>
      <c r="P360" s="94">
        <f t="shared" si="157"/>
        <v>0</v>
      </c>
      <c r="Q360" s="94">
        <v>0</v>
      </c>
    </row>
    <row r="361" spans="1:17" hidden="1" outlineLevel="1" x14ac:dyDescent="0.3">
      <c r="A361" s="182">
        <v>46371</v>
      </c>
      <c r="B361" s="141">
        <f t="shared" si="141"/>
        <v>3</v>
      </c>
      <c r="C361" s="94">
        <v>17</v>
      </c>
      <c r="D361" s="94">
        <v>17</v>
      </c>
      <c r="E361" s="94">
        <f t="shared" si="151"/>
        <v>1</v>
      </c>
      <c r="F361" s="94" cm="1">
        <f t="array" ref="F361">IF(AND(
   SUMPRODUCT((A361&gt;=$W$42:$W$50)*(A361&lt;=$X$42:$X$50))=0,
   ISNUMBER(MATCH(A361,$W$26:$W$38,0))=FALSE,
   B361&lt;=6,
   B361&gt;=2,
   B361&lt;=6
),1,0)</f>
        <v>1</v>
      </c>
      <c r="G361" s="94" cm="1">
        <f t="array" ref="G361">IF(AND(
   SUMPRODUCT((A361&gt;=$W$42:$W$50)*(A361&lt;=$X$42:$X$50))&gt;0,
   B361&gt;=2,
   B361&lt;=6,
   NOT(ISNUMBER(MATCH(A361,$W$26:$W$38,0)))
),1,0)</f>
        <v>0</v>
      </c>
      <c r="H361" s="94">
        <f t="shared" si="152"/>
        <v>0</v>
      </c>
      <c r="I361" s="94">
        <f t="shared" si="153"/>
        <v>0</v>
      </c>
      <c r="J361" s="94">
        <f t="shared" si="142"/>
        <v>1</v>
      </c>
      <c r="K361" s="94">
        <f>1</f>
        <v>1</v>
      </c>
      <c r="L361" s="94">
        <v>1</v>
      </c>
      <c r="M361" s="94">
        <f t="shared" si="154"/>
        <v>0</v>
      </c>
      <c r="N361" s="94">
        <f t="shared" si="155"/>
        <v>0</v>
      </c>
      <c r="O361" s="94">
        <f t="shared" si="156"/>
        <v>0</v>
      </c>
      <c r="P361" s="94">
        <f t="shared" si="157"/>
        <v>0</v>
      </c>
      <c r="Q361" s="94">
        <v>0</v>
      </c>
    </row>
    <row r="362" spans="1:17" hidden="1" outlineLevel="1" x14ac:dyDescent="0.3">
      <c r="A362" s="182">
        <v>46372</v>
      </c>
      <c r="B362" s="141">
        <f t="shared" si="141"/>
        <v>4</v>
      </c>
      <c r="C362" s="94">
        <v>16</v>
      </c>
      <c r="D362" s="94">
        <v>16</v>
      </c>
      <c r="E362" s="94">
        <f t="shared" si="151"/>
        <v>1</v>
      </c>
      <c r="F362" s="94" cm="1">
        <f t="array" ref="F362">IF(AND(
   SUMPRODUCT((A362&gt;=$W$42:$W$50)*(A362&lt;=$X$42:$X$50))=0,
   ISNUMBER(MATCH(A362,$W$26:$W$38,0))=FALSE,
   B362&lt;=6,
   B362&gt;=2,
   B362&lt;=6
),1,0)</f>
        <v>1</v>
      </c>
      <c r="G362" s="94" cm="1">
        <f t="array" ref="G362">IF(AND(
   SUMPRODUCT((A362&gt;=$W$42:$W$50)*(A362&lt;=$X$42:$X$50))&gt;0,
   B362&gt;=2,
   B362&lt;=6,
   NOT(ISNUMBER(MATCH(A362,$W$26:$W$38,0)))
),1,0)</f>
        <v>0</v>
      </c>
      <c r="H362" s="94">
        <f t="shared" si="152"/>
        <v>0</v>
      </c>
      <c r="I362" s="94">
        <f t="shared" si="153"/>
        <v>0</v>
      </c>
      <c r="J362" s="94">
        <f t="shared" si="142"/>
        <v>1</v>
      </c>
      <c r="K362" s="94">
        <f>1</f>
        <v>1</v>
      </c>
      <c r="L362" s="94">
        <v>1</v>
      </c>
      <c r="M362" s="94">
        <f t="shared" si="154"/>
        <v>0</v>
      </c>
      <c r="N362" s="94">
        <f t="shared" si="155"/>
        <v>0</v>
      </c>
      <c r="O362" s="94">
        <f t="shared" si="156"/>
        <v>0</v>
      </c>
      <c r="P362" s="94">
        <f t="shared" si="157"/>
        <v>0</v>
      </c>
      <c r="Q362" s="94">
        <v>0</v>
      </c>
    </row>
    <row r="363" spans="1:17" hidden="1" outlineLevel="1" x14ac:dyDescent="0.3">
      <c r="A363" s="182">
        <v>46373</v>
      </c>
      <c r="B363" s="141">
        <f t="shared" si="141"/>
        <v>5</v>
      </c>
      <c r="C363" s="94">
        <v>15</v>
      </c>
      <c r="D363" s="94">
        <v>15</v>
      </c>
      <c r="E363" s="94">
        <f t="shared" si="151"/>
        <v>1</v>
      </c>
      <c r="F363" s="94" cm="1">
        <f t="array" ref="F363">IF(AND(
   SUMPRODUCT((A363&gt;=$W$42:$W$50)*(A363&lt;=$X$42:$X$50))=0,
   ISNUMBER(MATCH(A363,$W$26:$W$38,0))=FALSE,
   B363&lt;=6,
   B363&gt;=2,
   B363&lt;=6
),1,0)</f>
        <v>1</v>
      </c>
      <c r="G363" s="94" cm="1">
        <f t="array" ref="G363">IF(AND(
   SUMPRODUCT((A363&gt;=$W$42:$W$50)*(A363&lt;=$X$42:$X$50))&gt;0,
   B363&gt;=2,
   B363&lt;=6,
   NOT(ISNUMBER(MATCH(A363,$W$26:$W$38,0)))
),1,0)</f>
        <v>0</v>
      </c>
      <c r="H363" s="94">
        <f t="shared" si="152"/>
        <v>0</v>
      </c>
      <c r="I363" s="94">
        <f t="shared" si="153"/>
        <v>0</v>
      </c>
      <c r="J363" s="94">
        <f t="shared" si="142"/>
        <v>1</v>
      </c>
      <c r="K363" s="94">
        <f>1</f>
        <v>1</v>
      </c>
      <c r="L363" s="94">
        <v>1</v>
      </c>
      <c r="M363" s="94">
        <f t="shared" si="154"/>
        <v>0</v>
      </c>
      <c r="N363" s="94">
        <f t="shared" si="155"/>
        <v>1</v>
      </c>
      <c r="O363" s="94">
        <f t="shared" si="156"/>
        <v>0</v>
      </c>
      <c r="P363" s="94">
        <f t="shared" si="157"/>
        <v>1</v>
      </c>
      <c r="Q363" s="94">
        <v>0</v>
      </c>
    </row>
    <row r="364" spans="1:17" hidden="1" outlineLevel="1" x14ac:dyDescent="0.3">
      <c r="A364" s="182">
        <v>46374</v>
      </c>
      <c r="B364" s="141">
        <f t="shared" si="141"/>
        <v>6</v>
      </c>
      <c r="C364" s="94">
        <v>14</v>
      </c>
      <c r="D364" s="94">
        <v>14</v>
      </c>
      <c r="E364" s="94">
        <f t="shared" si="151"/>
        <v>1</v>
      </c>
      <c r="F364" s="94" cm="1">
        <f t="array" ref="F364">IF(AND(
   SUMPRODUCT((A364&gt;=$W$42:$W$50)*(A364&lt;=$X$42:$X$50))=0,
   ISNUMBER(MATCH(A364,$W$26:$W$38,0))=FALSE,
   B364&lt;=6,
   B364&gt;=2,
   B364&lt;=6
),1,0)</f>
        <v>1</v>
      </c>
      <c r="G364" s="94" cm="1">
        <f t="array" ref="G364">IF(AND(
   SUMPRODUCT((A364&gt;=$W$42:$W$50)*(A364&lt;=$X$42:$X$50))&gt;0,
   B364&gt;=2,
   B364&lt;=6,
   NOT(ISNUMBER(MATCH(A364,$W$26:$W$38,0)))
),1,0)</f>
        <v>0</v>
      </c>
      <c r="H364" s="94">
        <f t="shared" si="152"/>
        <v>0</v>
      </c>
      <c r="I364" s="94">
        <f t="shared" si="153"/>
        <v>0</v>
      </c>
      <c r="J364" s="94">
        <f t="shared" si="142"/>
        <v>1</v>
      </c>
      <c r="K364" s="94">
        <f>1</f>
        <v>1</v>
      </c>
      <c r="L364" s="94">
        <v>1</v>
      </c>
      <c r="M364" s="94">
        <f t="shared" si="154"/>
        <v>0</v>
      </c>
      <c r="N364" s="94">
        <f t="shared" si="155"/>
        <v>0</v>
      </c>
      <c r="O364" s="94">
        <f t="shared" si="156"/>
        <v>0</v>
      </c>
      <c r="P364" s="94">
        <f t="shared" si="157"/>
        <v>0</v>
      </c>
      <c r="Q364" s="94">
        <v>0</v>
      </c>
    </row>
    <row r="365" spans="1:17" hidden="1" outlineLevel="1" x14ac:dyDescent="0.3">
      <c r="A365" s="182">
        <v>46375</v>
      </c>
      <c r="B365" s="141">
        <f t="shared" si="141"/>
        <v>7</v>
      </c>
      <c r="C365" s="94">
        <v>13</v>
      </c>
      <c r="D365" s="94">
        <v>13</v>
      </c>
      <c r="E365" s="94">
        <f t="shared" si="151"/>
        <v>0</v>
      </c>
      <c r="F365" s="94" cm="1">
        <f t="array" ref="F365">IF(AND(
   SUMPRODUCT((A365&gt;=$W$42:$W$50)*(A365&lt;=$X$42:$X$50))=0,
   ISNUMBER(MATCH(A365,$W$26:$W$38,0))=FALSE,
   B365&lt;=6,
   B365&gt;=2,
   B365&lt;=6
),1,0)</f>
        <v>0</v>
      </c>
      <c r="G365" s="94" cm="1">
        <f t="array" ref="G365">IF(AND(
   SUMPRODUCT((A365&gt;=$W$42:$W$50)*(A365&lt;=$X$42:$X$50))&gt;0,
   B365&gt;=2,
   B365&lt;=6,
   NOT(ISNUMBER(MATCH(A365,$W$26:$W$38,0)))
),1,0)</f>
        <v>0</v>
      </c>
      <c r="H365" s="94">
        <f t="shared" si="152"/>
        <v>1</v>
      </c>
      <c r="I365" s="94">
        <f t="shared" si="153"/>
        <v>0</v>
      </c>
      <c r="J365" s="94">
        <f t="shared" si="142"/>
        <v>1</v>
      </c>
      <c r="K365" s="94">
        <f>1</f>
        <v>1</v>
      </c>
      <c r="L365" s="94">
        <v>1</v>
      </c>
      <c r="M365" s="94">
        <f t="shared" si="154"/>
        <v>1</v>
      </c>
      <c r="N365" s="94">
        <f t="shared" si="155"/>
        <v>0</v>
      </c>
      <c r="O365" s="94">
        <f t="shared" si="156"/>
        <v>1</v>
      </c>
      <c r="P365" s="94">
        <f t="shared" si="157"/>
        <v>1</v>
      </c>
      <c r="Q365" s="94">
        <v>0</v>
      </c>
    </row>
    <row r="366" spans="1:17" hidden="1" outlineLevel="1" x14ac:dyDescent="0.3">
      <c r="A366" s="182">
        <v>46376</v>
      </c>
      <c r="B366" s="141">
        <f t="shared" si="141"/>
        <v>1</v>
      </c>
      <c r="C366" s="94">
        <v>12</v>
      </c>
      <c r="D366" s="94">
        <v>12</v>
      </c>
      <c r="E366" s="94">
        <f t="shared" si="151"/>
        <v>0</v>
      </c>
      <c r="F366" s="94" cm="1">
        <f t="array" ref="F366">IF(AND(
   SUMPRODUCT((A366&gt;=$W$42:$W$50)*(A366&lt;=$X$42:$X$50))=0,
   ISNUMBER(MATCH(A366,$W$26:$W$38,0))=FALSE,
   B366&lt;=6,
   B366&gt;=2,
   B366&lt;=6
),1,0)</f>
        <v>0</v>
      </c>
      <c r="G366" s="94" cm="1">
        <f t="array" ref="G366">IF(AND(
   SUMPRODUCT((A366&gt;=$W$42:$W$50)*(A366&lt;=$X$42:$X$50))&gt;0,
   B366&gt;=2,
   B366&lt;=6,
   NOT(ISNUMBER(MATCH(A366,$W$26:$W$38,0)))
),1,0)</f>
        <v>0</v>
      </c>
      <c r="H366" s="94">
        <f t="shared" si="152"/>
        <v>0</v>
      </c>
      <c r="I366" s="94">
        <f t="shared" si="153"/>
        <v>1</v>
      </c>
      <c r="J366" s="94">
        <f t="shared" si="142"/>
        <v>0</v>
      </c>
      <c r="K366" s="94">
        <f>1</f>
        <v>1</v>
      </c>
      <c r="L366" s="94">
        <v>1</v>
      </c>
      <c r="M366" s="94">
        <f t="shared" si="154"/>
        <v>1</v>
      </c>
      <c r="N366" s="94">
        <f t="shared" si="155"/>
        <v>0</v>
      </c>
      <c r="O366" s="94">
        <f t="shared" si="156"/>
        <v>0</v>
      </c>
      <c r="P366" s="94">
        <f t="shared" si="157"/>
        <v>0</v>
      </c>
      <c r="Q366" s="94">
        <v>0</v>
      </c>
    </row>
    <row r="367" spans="1:17" hidden="1" outlineLevel="1" x14ac:dyDescent="0.3">
      <c r="A367" s="182">
        <v>46377</v>
      </c>
      <c r="B367" s="141">
        <f t="shared" si="141"/>
        <v>2</v>
      </c>
      <c r="C367" s="94">
        <v>11</v>
      </c>
      <c r="D367" s="94">
        <v>11</v>
      </c>
      <c r="E367" s="94">
        <f t="shared" si="151"/>
        <v>1</v>
      </c>
      <c r="F367" s="94" cm="1">
        <f t="array" ref="F367">IF(AND(
   SUMPRODUCT((A367&gt;=$W$42:$W$50)*(A367&lt;=$X$42:$X$50))=0,
   ISNUMBER(MATCH(A367,$W$26:$W$38,0))=FALSE,
   B367&lt;=6,
   B367&gt;=2,
   B367&lt;=6
),1,0)</f>
        <v>0</v>
      </c>
      <c r="G367" s="94" cm="1">
        <f t="array" ref="G367">IF(AND(
   SUMPRODUCT((A367&gt;=$W$42:$W$50)*(A367&lt;=$X$42:$X$50))&gt;0,
   B367&gt;=2,
   B367&lt;=6,
   NOT(ISNUMBER(MATCH(A367,$W$26:$W$38,0)))
),1,0)</f>
        <v>1</v>
      </c>
      <c r="H367" s="94">
        <f t="shared" si="152"/>
        <v>0</v>
      </c>
      <c r="I367" s="94">
        <f t="shared" si="153"/>
        <v>0</v>
      </c>
      <c r="J367" s="94">
        <f t="shared" si="142"/>
        <v>1</v>
      </c>
      <c r="K367" s="94">
        <f>1</f>
        <v>1</v>
      </c>
      <c r="L367" s="94">
        <v>1</v>
      </c>
      <c r="M367" s="94">
        <f t="shared" si="154"/>
        <v>0</v>
      </c>
      <c r="N367" s="94">
        <f t="shared" si="155"/>
        <v>0</v>
      </c>
      <c r="O367" s="94">
        <f t="shared" si="156"/>
        <v>0</v>
      </c>
      <c r="P367" s="94">
        <f t="shared" si="157"/>
        <v>0</v>
      </c>
      <c r="Q367" s="94">
        <v>0</v>
      </c>
    </row>
    <row r="368" spans="1:17" hidden="1" outlineLevel="1" x14ac:dyDescent="0.3">
      <c r="A368" s="182">
        <v>46378</v>
      </c>
      <c r="B368" s="141">
        <f t="shared" si="141"/>
        <v>3</v>
      </c>
      <c r="C368" s="94">
        <v>10</v>
      </c>
      <c r="D368" s="94">
        <v>10</v>
      </c>
      <c r="E368" s="94">
        <f t="shared" si="151"/>
        <v>1</v>
      </c>
      <c r="F368" s="94" cm="1">
        <f t="array" ref="F368">IF(AND(
   SUMPRODUCT((A368&gt;=$W$42:$W$50)*(A368&lt;=$X$42:$X$50))=0,
   ISNUMBER(MATCH(A368,$W$26:$W$38,0))=FALSE,
   B368&lt;=6,
   B368&gt;=2,
   B368&lt;=6
),1,0)</f>
        <v>0</v>
      </c>
      <c r="G368" s="94" cm="1">
        <f t="array" ref="G368">IF(AND(
   SUMPRODUCT((A368&gt;=$W$42:$W$50)*(A368&lt;=$X$42:$X$50))&gt;0,
   B368&gt;=2,
   B368&lt;=6,
   NOT(ISNUMBER(MATCH(A368,$W$26:$W$38,0)))
),1,0)</f>
        <v>1</v>
      </c>
      <c r="H368" s="94">
        <f t="shared" si="152"/>
        <v>0</v>
      </c>
      <c r="I368" s="94">
        <f t="shared" si="153"/>
        <v>0</v>
      </c>
      <c r="J368" s="94">
        <f t="shared" si="142"/>
        <v>1</v>
      </c>
      <c r="K368" s="94">
        <f>1</f>
        <v>1</v>
      </c>
      <c r="L368" s="94">
        <v>1</v>
      </c>
      <c r="M368" s="94">
        <f t="shared" si="154"/>
        <v>0</v>
      </c>
      <c r="N368" s="94">
        <f t="shared" si="155"/>
        <v>0</v>
      </c>
      <c r="O368" s="94">
        <f t="shared" si="156"/>
        <v>0</v>
      </c>
      <c r="P368" s="94">
        <f t="shared" si="157"/>
        <v>0</v>
      </c>
      <c r="Q368" s="94">
        <v>0</v>
      </c>
    </row>
    <row r="369" spans="1:17" hidden="1" outlineLevel="1" x14ac:dyDescent="0.3">
      <c r="A369" s="182">
        <v>46379</v>
      </c>
      <c r="B369" s="141">
        <f t="shared" si="141"/>
        <v>4</v>
      </c>
      <c r="C369" s="94">
        <v>9</v>
      </c>
      <c r="D369" s="94">
        <v>9</v>
      </c>
      <c r="E369" s="94">
        <f t="shared" si="151"/>
        <v>1</v>
      </c>
      <c r="F369" s="94" cm="1">
        <f t="array" ref="F369">IF(AND(
   SUMPRODUCT((A369&gt;=$W$42:$W$50)*(A369&lt;=$X$42:$X$50))=0,
   ISNUMBER(MATCH(A369,$W$26:$W$38,0))=FALSE,
   B369&lt;=6,
   B369&gt;=2,
   B369&lt;=6
),1,0)</f>
        <v>0</v>
      </c>
      <c r="G369" s="94" cm="1">
        <f t="array" ref="G369">IF(AND(
   SUMPRODUCT((A369&gt;=$W$42:$W$50)*(A369&lt;=$X$42:$X$50))&gt;0,
   B369&gt;=2,
   B369&lt;=6,
   NOT(ISNUMBER(MATCH(A369,$W$26:$W$38,0)))
),1,0)</f>
        <v>1</v>
      </c>
      <c r="H369" s="94">
        <f t="shared" si="152"/>
        <v>0</v>
      </c>
      <c r="I369" s="94">
        <f t="shared" si="153"/>
        <v>0</v>
      </c>
      <c r="J369" s="94">
        <f t="shared" si="142"/>
        <v>1</v>
      </c>
      <c r="K369" s="94">
        <f>1</f>
        <v>1</v>
      </c>
      <c r="L369" s="94">
        <v>1</v>
      </c>
      <c r="M369" s="94">
        <f t="shared" si="154"/>
        <v>0</v>
      </c>
      <c r="N369" s="94">
        <f t="shared" si="155"/>
        <v>1</v>
      </c>
      <c r="O369" s="94">
        <f t="shared" si="156"/>
        <v>0</v>
      </c>
      <c r="P369" s="94">
        <f t="shared" si="157"/>
        <v>1</v>
      </c>
      <c r="Q369" s="94">
        <v>0</v>
      </c>
    </row>
    <row r="370" spans="1:17" hidden="1" outlineLevel="1" x14ac:dyDescent="0.3">
      <c r="A370" s="182">
        <v>46380</v>
      </c>
      <c r="B370" s="141">
        <f t="shared" si="141"/>
        <v>5</v>
      </c>
      <c r="C370" s="94">
        <v>8</v>
      </c>
      <c r="D370" s="94">
        <v>8</v>
      </c>
      <c r="E370" s="94">
        <f t="shared" si="151"/>
        <v>0</v>
      </c>
      <c r="F370" s="94" cm="1">
        <f t="array" ref="F370">IF(AND(
   SUMPRODUCT((A370&gt;=$W$42:$W$50)*(A370&lt;=$X$42:$X$50))=0,
   ISNUMBER(MATCH(A370,$W$26:$W$38,0))=FALSE,
   B370&lt;=6,
   B370&gt;=2,
   B370&lt;=6
),1,0)</f>
        <v>0</v>
      </c>
      <c r="G370" s="94" cm="1">
        <f t="array" ref="G370">IF(AND(
   SUMPRODUCT((A370&gt;=$W$42:$W$50)*(A370&lt;=$X$42:$X$50))&gt;0,
   B370&gt;=2,
   B370&lt;=6,
   NOT(ISNUMBER(MATCH(A370,$W$26:$W$38,0)))
),1,0)</f>
        <v>1</v>
      </c>
      <c r="H370" s="94">
        <v>1</v>
      </c>
      <c r="I370" s="94">
        <f t="shared" si="153"/>
        <v>0</v>
      </c>
      <c r="J370" s="94">
        <f t="shared" si="142"/>
        <v>1</v>
      </c>
      <c r="K370" s="94">
        <f>1</f>
        <v>1</v>
      </c>
      <c r="L370" s="94">
        <v>1</v>
      </c>
      <c r="M370" s="94">
        <f t="shared" si="154"/>
        <v>1</v>
      </c>
      <c r="N370" s="94">
        <f t="shared" si="155"/>
        <v>0</v>
      </c>
      <c r="O370" s="94">
        <f t="shared" si="156"/>
        <v>1</v>
      </c>
      <c r="P370" s="94">
        <f t="shared" si="157"/>
        <v>1</v>
      </c>
      <c r="Q370" s="94">
        <v>0</v>
      </c>
    </row>
    <row r="371" spans="1:17" hidden="1" outlineLevel="1" x14ac:dyDescent="0.3">
      <c r="A371" s="182">
        <v>46381</v>
      </c>
      <c r="B371" s="141">
        <f t="shared" si="141"/>
        <v>6</v>
      </c>
      <c r="C371" s="94">
        <v>7</v>
      </c>
      <c r="D371" s="94">
        <v>7</v>
      </c>
      <c r="E371" s="94">
        <f t="shared" si="151"/>
        <v>0</v>
      </c>
      <c r="F371" s="94" cm="1">
        <f t="array" ref="F371">IF(AND(
   SUMPRODUCT((A371&gt;=$W$42:$W$50)*(A371&lt;=$X$42:$X$50))=0,
   ISNUMBER(MATCH(A371,$W$26:$W$38,0))=FALSE,
   B371&lt;=6,
   B371&gt;=2,
   B371&lt;=6
),1,0)</f>
        <v>0</v>
      </c>
      <c r="G371" s="94" cm="1">
        <f t="array" ref="G371">IF(AND(
   SUMPRODUCT((A371&gt;=$W$42:$W$50)*(A371&lt;=$X$42:$X$50))&gt;0,
   B371&gt;=2,
   B371&lt;=6,
   NOT(ISNUMBER(MATCH(A371,$W$26:$W$38,0)))
),1,0)</f>
        <v>0</v>
      </c>
      <c r="H371" s="94">
        <f t="shared" si="152"/>
        <v>0</v>
      </c>
      <c r="I371" s="94">
        <f t="shared" si="153"/>
        <v>1</v>
      </c>
      <c r="J371" s="94">
        <f t="shared" si="142"/>
        <v>0</v>
      </c>
      <c r="K371" s="94">
        <f>1</f>
        <v>1</v>
      </c>
      <c r="L371" s="94">
        <v>1</v>
      </c>
      <c r="M371" s="94">
        <f t="shared" si="154"/>
        <v>1</v>
      </c>
      <c r="N371" s="94">
        <f t="shared" si="155"/>
        <v>0</v>
      </c>
      <c r="O371" s="94">
        <f t="shared" si="156"/>
        <v>1</v>
      </c>
      <c r="P371" s="94">
        <f t="shared" si="157"/>
        <v>1</v>
      </c>
      <c r="Q371" s="94">
        <v>0</v>
      </c>
    </row>
    <row r="372" spans="1:17" hidden="1" outlineLevel="1" x14ac:dyDescent="0.3">
      <c r="A372" s="182">
        <v>46382</v>
      </c>
      <c r="B372" s="141">
        <f t="shared" si="141"/>
        <v>7</v>
      </c>
      <c r="C372" s="94">
        <v>6</v>
      </c>
      <c r="D372" s="94">
        <v>6</v>
      </c>
      <c r="E372" s="94">
        <f t="shared" si="151"/>
        <v>0</v>
      </c>
      <c r="F372" s="94" cm="1">
        <f t="array" ref="F372">IF(AND(
   SUMPRODUCT((A372&gt;=$W$42:$W$50)*(A372&lt;=$X$42:$X$50))=0,
   ISNUMBER(MATCH(A372,$W$26:$W$38,0))=FALSE,
   B372&lt;=6,
   B372&gt;=2,
   B372&lt;=6
),1,0)</f>
        <v>0</v>
      </c>
      <c r="G372" s="94" cm="1">
        <f t="array" ref="G372">IF(AND(
   SUMPRODUCT((A372&gt;=$W$42:$W$50)*(A372&lt;=$X$42:$X$50))&gt;0,
   B372&gt;=2,
   B372&lt;=6,
   NOT(ISNUMBER(MATCH(A372,$W$26:$W$38,0)))
),1,0)</f>
        <v>0</v>
      </c>
      <c r="H372" s="94">
        <f t="shared" si="152"/>
        <v>0</v>
      </c>
      <c r="I372" s="94">
        <f t="shared" si="153"/>
        <v>1</v>
      </c>
      <c r="J372" s="94">
        <f t="shared" si="142"/>
        <v>0</v>
      </c>
      <c r="K372" s="94">
        <f>1</f>
        <v>1</v>
      </c>
      <c r="L372" s="94">
        <v>1</v>
      </c>
      <c r="M372" s="94">
        <f t="shared" si="154"/>
        <v>1</v>
      </c>
      <c r="N372" s="94">
        <f t="shared" si="155"/>
        <v>0</v>
      </c>
      <c r="O372" s="94">
        <f t="shared" si="156"/>
        <v>1</v>
      </c>
      <c r="P372" s="94">
        <f t="shared" si="157"/>
        <v>1</v>
      </c>
      <c r="Q372" s="94">
        <v>0</v>
      </c>
    </row>
    <row r="373" spans="1:17" hidden="1" outlineLevel="1" x14ac:dyDescent="0.3">
      <c r="A373" s="182">
        <v>46383</v>
      </c>
      <c r="B373" s="141">
        <f t="shared" si="141"/>
        <v>1</v>
      </c>
      <c r="C373" s="94">
        <v>5</v>
      </c>
      <c r="D373" s="94">
        <v>5</v>
      </c>
      <c r="E373" s="94">
        <f t="shared" si="151"/>
        <v>0</v>
      </c>
      <c r="F373" s="94" cm="1">
        <f t="array" ref="F373">IF(AND(
   SUMPRODUCT((A373&gt;=$W$42:$W$50)*(A373&lt;=$X$42:$X$50))=0,
   ISNUMBER(MATCH(A373,$W$26:$W$38,0))=FALSE,
   B373&lt;=6,
   B373&gt;=2,
   B373&lt;=6
),1,0)</f>
        <v>0</v>
      </c>
      <c r="G373" s="94" cm="1">
        <f t="array" ref="G373">IF(AND(
   SUMPRODUCT((A373&gt;=$W$42:$W$50)*(A373&lt;=$X$42:$X$50))&gt;0,
   B373&gt;=2,
   B373&lt;=6,
   NOT(ISNUMBER(MATCH(A373,$W$26:$W$38,0)))
),1,0)</f>
        <v>0</v>
      </c>
      <c r="H373" s="94">
        <f t="shared" si="152"/>
        <v>0</v>
      </c>
      <c r="I373" s="94">
        <f t="shared" si="153"/>
        <v>1</v>
      </c>
      <c r="J373" s="94">
        <f t="shared" si="142"/>
        <v>0</v>
      </c>
      <c r="K373" s="94">
        <f>1</f>
        <v>1</v>
      </c>
      <c r="L373" s="94">
        <v>1</v>
      </c>
      <c r="M373" s="94">
        <f t="shared" si="154"/>
        <v>1</v>
      </c>
      <c r="N373" s="94">
        <f t="shared" si="155"/>
        <v>0</v>
      </c>
      <c r="O373" s="94">
        <f t="shared" si="156"/>
        <v>0</v>
      </c>
      <c r="P373" s="94">
        <f t="shared" si="157"/>
        <v>0</v>
      </c>
      <c r="Q373" s="94">
        <v>0</v>
      </c>
    </row>
    <row r="374" spans="1:17" hidden="1" outlineLevel="1" x14ac:dyDescent="0.3">
      <c r="A374" s="182">
        <v>46384</v>
      </c>
      <c r="B374" s="141">
        <f t="shared" si="141"/>
        <v>2</v>
      </c>
      <c r="C374" s="94">
        <v>4</v>
      </c>
      <c r="D374" s="94">
        <v>4</v>
      </c>
      <c r="E374" s="94">
        <f t="shared" si="151"/>
        <v>1</v>
      </c>
      <c r="F374" s="94" cm="1">
        <f t="array" ref="F374">IF(AND(
   SUMPRODUCT((A374&gt;=$W$42:$W$50)*(A374&lt;=$X$42:$X$50))=0,
   ISNUMBER(MATCH(A374,$W$26:$W$38,0))=FALSE,
   B374&lt;=6,
   B374&gt;=2,
   B374&lt;=6
),1,0)</f>
        <v>0</v>
      </c>
      <c r="G374" s="94" cm="1">
        <f t="array" ref="G374">IF(AND(
   SUMPRODUCT((A374&gt;=$W$42:$W$50)*(A374&lt;=$X$42:$X$50))&gt;0,
   B374&gt;=2,
   B374&lt;=6,
   NOT(ISNUMBER(MATCH(A374,$W$26:$W$38,0)))
),1,0)</f>
        <v>1</v>
      </c>
      <c r="H374" s="94">
        <f t="shared" si="152"/>
        <v>0</v>
      </c>
      <c r="I374" s="94">
        <f t="shared" si="153"/>
        <v>0</v>
      </c>
      <c r="J374" s="94">
        <f t="shared" si="142"/>
        <v>1</v>
      </c>
      <c r="K374" s="94">
        <f>1</f>
        <v>1</v>
      </c>
      <c r="L374" s="94">
        <v>1</v>
      </c>
      <c r="M374" s="94">
        <f t="shared" si="154"/>
        <v>0</v>
      </c>
      <c r="N374" s="94">
        <f t="shared" si="155"/>
        <v>0</v>
      </c>
      <c r="O374" s="94">
        <f t="shared" si="156"/>
        <v>0</v>
      </c>
      <c r="P374" s="94">
        <f t="shared" si="157"/>
        <v>0</v>
      </c>
      <c r="Q374" s="94">
        <v>0</v>
      </c>
    </row>
    <row r="375" spans="1:17" hidden="1" outlineLevel="1" x14ac:dyDescent="0.3">
      <c r="A375" s="182">
        <v>46385</v>
      </c>
      <c r="B375" s="141">
        <f t="shared" si="141"/>
        <v>3</v>
      </c>
      <c r="C375" s="94">
        <v>3</v>
      </c>
      <c r="D375" s="94">
        <v>3</v>
      </c>
      <c r="E375" s="94">
        <f t="shared" si="151"/>
        <v>1</v>
      </c>
      <c r="F375" s="94" cm="1">
        <f t="array" ref="F375">IF(AND(
   SUMPRODUCT((A375&gt;=$W$42:$W$50)*(A375&lt;=$X$42:$X$50))=0,
   ISNUMBER(MATCH(A375,$W$26:$W$38,0))=FALSE,
   B375&lt;=6,
   B375&gt;=2,
   B375&lt;=6
),1,0)</f>
        <v>0</v>
      </c>
      <c r="G375" s="94" cm="1">
        <f t="array" ref="G375">IF(AND(
   SUMPRODUCT((A375&gt;=$W$42:$W$50)*(A375&lt;=$X$42:$X$50))&gt;0,
   B375&gt;=2,
   B375&lt;=6,
   NOT(ISNUMBER(MATCH(A375,$W$26:$W$38,0)))
),1,0)</f>
        <v>1</v>
      </c>
      <c r="H375" s="94">
        <f t="shared" si="152"/>
        <v>0</v>
      </c>
      <c r="I375" s="94">
        <f t="shared" si="153"/>
        <v>0</v>
      </c>
      <c r="J375" s="94">
        <f t="shared" si="142"/>
        <v>1</v>
      </c>
      <c r="K375" s="94">
        <f>1</f>
        <v>1</v>
      </c>
      <c r="L375" s="94">
        <v>1</v>
      </c>
      <c r="M375" s="94">
        <f t="shared" si="154"/>
        <v>0</v>
      </c>
      <c r="N375" s="94">
        <f t="shared" si="155"/>
        <v>0</v>
      </c>
      <c r="O375" s="94">
        <f t="shared" si="156"/>
        <v>0</v>
      </c>
      <c r="P375" s="94">
        <f t="shared" si="157"/>
        <v>0</v>
      </c>
      <c r="Q375" s="94">
        <v>0</v>
      </c>
    </row>
    <row r="376" spans="1:17" hidden="1" outlineLevel="1" x14ac:dyDescent="0.3">
      <c r="A376" s="182">
        <v>46386</v>
      </c>
      <c r="B376" s="141">
        <f t="shared" si="141"/>
        <v>4</v>
      </c>
      <c r="C376" s="94">
        <v>2</v>
      </c>
      <c r="D376" s="94">
        <v>2</v>
      </c>
      <c r="E376" s="94">
        <f t="shared" si="151"/>
        <v>1</v>
      </c>
      <c r="F376" s="94" cm="1">
        <f t="array" ref="F376">IF(AND(
   SUMPRODUCT((A376&gt;=$W$42:$W$50)*(A376&lt;=$X$42:$X$50))=0,
   ISNUMBER(MATCH(A376,$W$26:$W$38,0))=FALSE,
   B376&lt;=6,
   B376&gt;=2,
   B376&lt;=6
),1,0)</f>
        <v>0</v>
      </c>
      <c r="G376" s="94" cm="1">
        <f t="array" ref="G376">IF(AND(
   SUMPRODUCT((A376&gt;=$W$42:$W$50)*(A376&lt;=$X$42:$X$50))&gt;0,
   B376&gt;=2,
   B376&lt;=6,
   NOT(ISNUMBER(MATCH(A376,$W$26:$W$38,0)))
),1,0)</f>
        <v>1</v>
      </c>
      <c r="H376" s="94">
        <f t="shared" si="152"/>
        <v>0</v>
      </c>
      <c r="I376" s="94">
        <f t="shared" si="153"/>
        <v>0</v>
      </c>
      <c r="J376" s="94">
        <f t="shared" si="142"/>
        <v>1</v>
      </c>
      <c r="K376" s="94">
        <f>1</f>
        <v>1</v>
      </c>
      <c r="L376" s="94">
        <v>1</v>
      </c>
      <c r="M376" s="94">
        <f t="shared" si="154"/>
        <v>0</v>
      </c>
      <c r="N376" s="94">
        <f t="shared" si="155"/>
        <v>1</v>
      </c>
      <c r="O376" s="94">
        <f t="shared" si="156"/>
        <v>0</v>
      </c>
      <c r="P376" s="94">
        <f t="shared" si="157"/>
        <v>1</v>
      </c>
      <c r="Q376" s="94">
        <v>0</v>
      </c>
    </row>
    <row r="377" spans="1:17" hidden="1" outlineLevel="1" x14ac:dyDescent="0.3">
      <c r="A377" s="182">
        <v>46387</v>
      </c>
      <c r="B377" s="141">
        <f t="shared" si="141"/>
        <v>5</v>
      </c>
      <c r="C377" s="94">
        <v>1</v>
      </c>
      <c r="D377" s="94">
        <v>1</v>
      </c>
      <c r="E377" s="94">
        <f t="shared" si="151"/>
        <v>0</v>
      </c>
      <c r="F377" s="94" cm="1">
        <f t="array" ref="F377">IF(AND(
   SUMPRODUCT((A377&gt;=$W$42:$W$50)*(A377&lt;=$X$42:$X$50))=0,
   ISNUMBER(MATCH(A377,$W$26:$W$38,0))=FALSE,
   B377&lt;=6,
   B377&gt;=2,
   B377&lt;=6
),1,0)</f>
        <v>0</v>
      </c>
      <c r="G377" s="94" cm="1">
        <f t="array" ref="G377">IF(AND(
   SUMPRODUCT((A377&gt;=$W$42:$W$50)*(A377&lt;=$X$42:$X$50))&gt;0,
   B377&gt;=2,
   B377&lt;=6,
   NOT(ISNUMBER(MATCH(A377,$W$26:$W$38,0)))
),1,0)</f>
        <v>1</v>
      </c>
      <c r="H377" s="94">
        <v>1</v>
      </c>
      <c r="I377" s="94">
        <f t="shared" si="153"/>
        <v>0</v>
      </c>
      <c r="J377" s="94">
        <f t="shared" si="142"/>
        <v>1</v>
      </c>
      <c r="K377" s="94">
        <f>1</f>
        <v>1</v>
      </c>
      <c r="L377" s="94">
        <v>1</v>
      </c>
      <c r="M377" s="94">
        <f t="shared" si="154"/>
        <v>1</v>
      </c>
      <c r="N377" s="94">
        <f t="shared" si="155"/>
        <v>1</v>
      </c>
      <c r="O377" s="94">
        <f t="shared" si="156"/>
        <v>0</v>
      </c>
      <c r="P377" s="94">
        <f t="shared" si="157"/>
        <v>1</v>
      </c>
      <c r="Q377" s="94">
        <v>0</v>
      </c>
    </row>
    <row r="378" spans="1:17" collapsed="1" x14ac:dyDescent="0.3">
      <c r="A378" s="112" t="s">
        <v>148</v>
      </c>
      <c r="B378" s="113"/>
      <c r="C378" s="114">
        <f>C347</f>
        <v>31</v>
      </c>
      <c r="D378" s="114">
        <f>D347</f>
        <v>31</v>
      </c>
      <c r="E378" s="114">
        <f>SUM(E347:E377)</f>
        <v>20</v>
      </c>
      <c r="F378" s="114">
        <f t="shared" ref="F378:Q378" si="158">SUM(F347:F377)</f>
        <v>14</v>
      </c>
      <c r="G378" s="114">
        <f t="shared" si="158"/>
        <v>8</v>
      </c>
      <c r="H378" s="114">
        <f t="shared" si="158"/>
        <v>5</v>
      </c>
      <c r="I378" s="114">
        <f t="shared" si="158"/>
        <v>6</v>
      </c>
      <c r="J378" s="114">
        <f t="shared" si="158"/>
        <v>25</v>
      </c>
      <c r="K378" s="114">
        <f t="shared" si="158"/>
        <v>31</v>
      </c>
      <c r="L378" s="114">
        <f t="shared" si="158"/>
        <v>31</v>
      </c>
      <c r="M378" s="114">
        <f t="shared" si="158"/>
        <v>11</v>
      </c>
      <c r="N378" s="114">
        <f t="shared" si="158"/>
        <v>6</v>
      </c>
      <c r="O378" s="114">
        <f t="shared" si="158"/>
        <v>6</v>
      </c>
      <c r="P378" s="114">
        <f t="shared" si="158"/>
        <v>12</v>
      </c>
      <c r="Q378" s="114">
        <f t="shared" si="158"/>
        <v>0</v>
      </c>
    </row>
  </sheetData>
  <mergeCells count="1">
    <mergeCell ref="W40:X40"/>
  </mergeCells>
  <conditionalFormatting sqref="B2:B377">
    <cfRule type="cellIs" dxfId="1" priority="2" operator="equal">
      <formula>"Samstag"</formula>
    </cfRule>
  </conditionalFormatting>
  <conditionalFormatting sqref="E1:Q1048576">
    <cfRule type="cellIs" dxfId="0" priority="1" operator="greaterThan">
      <formula>1</formula>
    </cfRule>
  </conditionalFormatting>
  <pageMargins left="0.75" right="0.75" top="1" bottom="1" header="0.5" footer="0.5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criptIds xmlns="http://schemas.microsoft.com/office/extensibility/maker/v1.0" id="script-ids-node-id"/>
</file>

<file path=customXml/itemProps1.xml><?xml version="1.0" encoding="utf-8"?>
<ds:datastoreItem xmlns:ds="http://schemas.openxmlformats.org/officeDocument/2006/customXml" ds:itemID="{A8A6FB47-435B-43BE-A49E-D730A8853A97}">
  <ds:schemaRefs>
    <ds:schemaRef ds:uri="http://schemas.microsoft.com/office/extensibility/maker/v1.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6</vt:i4>
      </vt:variant>
      <vt:variant>
        <vt:lpstr>Benannte Bereiche</vt:lpstr>
      </vt:variant>
      <vt:variant>
        <vt:i4>4</vt:i4>
      </vt:variant>
    </vt:vector>
  </HeadingPairs>
  <TitlesOfParts>
    <vt:vector size="10" baseType="lpstr">
      <vt:lpstr>Info</vt:lpstr>
      <vt:lpstr>Übersicht</vt:lpstr>
      <vt:lpstr>Hinfahrt</vt:lpstr>
      <vt:lpstr>Rückfahrt</vt:lpstr>
      <vt:lpstr>Backend (nicht ändern)</vt:lpstr>
      <vt:lpstr>2026_VTR (nicht ändern)</vt:lpstr>
      <vt:lpstr>Hinfahrt!Druckbereich</vt:lpstr>
      <vt:lpstr>Info!Druckbereich</vt:lpstr>
      <vt:lpstr>Rückfahrt!Druckbereich</vt:lpstr>
      <vt:lpstr>Übersicht!Druckbereich</vt:lpstr>
    </vt:vector>
  </TitlesOfParts>
  <Company>VMV Verkehrsgesellschaft M-V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Hellmer, Eve-Marie</dc:creator>
  <cp:lastModifiedBy>Hellmer, Eve-Marie</cp:lastModifiedBy>
  <cp:lastPrinted>2025-08-27T08:03:04Z</cp:lastPrinted>
  <dcterms:created xsi:type="dcterms:W3CDTF">2000-11-28T12:05:53Z</dcterms:created>
  <dcterms:modified xsi:type="dcterms:W3CDTF">2025-11-26T13:50:50Z</dcterms:modified>
</cp:coreProperties>
</file>